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2.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alcChain.xml" ContentType="application/vnd.openxmlformats-officedocument.spreadsheetml.calcChain+xml"/>
  <Override PartName="/xl/webextensions/taskpanes.xml" ContentType="application/vnd.ms-office.webextensiontaskpanes+xml"/>
  <Override PartName="/xl/webextensions/webextension1.xml" ContentType="application/vnd.ms-office.webextensi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11/relationships/webextensiontaskpanes" Target="xl/webextensions/taskpanes.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C:\Users\apwoo\Wood Consulting G. Dropbox\Wood Consulting G. Team Folder\Marketing\"/>
    </mc:Choice>
  </mc:AlternateContent>
  <xr:revisionPtr revIDLastSave="0" documentId="8_{2B502983-BC6C-4538-8BCB-0D35DAF63083}" xr6:coauthVersionLast="47" xr6:coauthVersionMax="47" xr10:uidLastSave="{00000000-0000-0000-0000-000000000000}"/>
  <bookViews>
    <workbookView xWindow="28680" yWindow="-2355" windowWidth="30960" windowHeight="16800" xr2:uid="{49527F11-1767-499D-AC76-4AA5536A1CC9}"/>
  </bookViews>
  <sheets>
    <sheet name="Cover &amp; Instructions" sheetId="5" r:id="rId1"/>
    <sheet name="Mini Model-Cool Tents" sheetId="1" r:id="rId2"/>
    <sheet name="Mini Model Blank" sheetId="3"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8" i="1" l="1"/>
  <c r="F6" i="1"/>
  <c r="G6" i="1" s="1"/>
  <c r="F30" i="3"/>
  <c r="G28" i="1"/>
  <c r="E6" i="3"/>
  <c r="F6" i="3" s="1"/>
  <c r="G6" i="3" s="1"/>
  <c r="R6" i="3"/>
  <c r="D8" i="1"/>
  <c r="D29" i="3"/>
  <c r="E29" i="3" s="1"/>
  <c r="F29" i="3" s="1"/>
  <c r="G29" i="3" s="1"/>
  <c r="D28" i="3"/>
  <c r="E28" i="3" s="1"/>
  <c r="F28" i="3" s="1"/>
  <c r="G28" i="3" s="1"/>
  <c r="D8" i="3"/>
  <c r="E8" i="3" s="1"/>
  <c r="F8" i="3" s="1"/>
  <c r="G8" i="3" s="1"/>
  <c r="Q54" i="3"/>
  <c r="A54" i="3"/>
  <c r="A53" i="3"/>
  <c r="A52" i="3"/>
  <c r="C51" i="3"/>
  <c r="B51" i="3"/>
  <c r="V50" i="3"/>
  <c r="U50" i="3"/>
  <c r="T50" i="3"/>
  <c r="S50" i="3"/>
  <c r="R49" i="3"/>
  <c r="R50" i="3" s="1"/>
  <c r="B47" i="3"/>
  <c r="B46" i="3"/>
  <c r="C45" i="3"/>
  <c r="C35" i="3"/>
  <c r="G46" i="3" s="1"/>
  <c r="Q32" i="3"/>
  <c r="R53" i="3" s="1"/>
  <c r="C31" i="3"/>
  <c r="D30" i="3"/>
  <c r="E30" i="3" s="1"/>
  <c r="Q28" i="3"/>
  <c r="G25" i="3"/>
  <c r="F25" i="3"/>
  <c r="E25" i="3"/>
  <c r="D25" i="3"/>
  <c r="C25" i="3"/>
  <c r="G23" i="3"/>
  <c r="V15" i="3" s="1"/>
  <c r="F23" i="3"/>
  <c r="U15" i="3" s="1"/>
  <c r="E23" i="3"/>
  <c r="T15" i="3" s="1"/>
  <c r="D23" i="3"/>
  <c r="S15" i="3" s="1"/>
  <c r="C23" i="3"/>
  <c r="R15" i="3" s="1"/>
  <c r="R14" i="3"/>
  <c r="G10" i="3"/>
  <c r="F10" i="3"/>
  <c r="D9" i="3"/>
  <c r="E9" i="3" s="1"/>
  <c r="F9" i="3" s="1"/>
  <c r="G9" i="3" s="1"/>
  <c r="A9" i="3"/>
  <c r="A8" i="3"/>
  <c r="R7" i="3"/>
  <c r="R23" i="3" s="1"/>
  <c r="D7" i="3"/>
  <c r="A7" i="3"/>
  <c r="V3" i="3"/>
  <c r="U3" i="3"/>
  <c r="T3" i="3"/>
  <c r="S3" i="3"/>
  <c r="R3" i="3"/>
  <c r="F10" i="1"/>
  <c r="G10" i="1" s="1"/>
  <c r="D9" i="1"/>
  <c r="E9" i="1" s="1"/>
  <c r="F9" i="1" s="1"/>
  <c r="G9" i="1" s="1"/>
  <c r="R6" i="1"/>
  <c r="R10" i="1" s="1"/>
  <c r="Q54" i="1"/>
  <c r="A54" i="1"/>
  <c r="A53" i="1"/>
  <c r="A52" i="1"/>
  <c r="B51" i="1"/>
  <c r="V50" i="1"/>
  <c r="U50" i="1"/>
  <c r="T50" i="1"/>
  <c r="S50" i="1"/>
  <c r="R49" i="1"/>
  <c r="R50" i="1" s="1"/>
  <c r="C47" i="1"/>
  <c r="B47" i="1"/>
  <c r="B46" i="1"/>
  <c r="C45" i="1"/>
  <c r="C51" i="1" s="1"/>
  <c r="C35" i="1"/>
  <c r="G46" i="1" s="1"/>
  <c r="Q32" i="1"/>
  <c r="R53" i="1" s="1"/>
  <c r="C31" i="1"/>
  <c r="E30" i="1"/>
  <c r="F30" i="1" s="1"/>
  <c r="Q28" i="1"/>
  <c r="G25" i="1"/>
  <c r="F25" i="1"/>
  <c r="E25" i="1"/>
  <c r="D25" i="1"/>
  <c r="C25" i="1"/>
  <c r="G23" i="1"/>
  <c r="V15" i="1" s="1"/>
  <c r="F23" i="1"/>
  <c r="U15" i="1" s="1"/>
  <c r="E23" i="1"/>
  <c r="T15" i="1" s="1"/>
  <c r="D23" i="1"/>
  <c r="S15" i="1" s="1"/>
  <c r="C23" i="1"/>
  <c r="R14" i="1"/>
  <c r="R42" i="1" s="1"/>
  <c r="A9" i="1"/>
  <c r="A8" i="1"/>
  <c r="R7" i="1"/>
  <c r="R23" i="1" s="1"/>
  <c r="D7" i="1"/>
  <c r="A7" i="1"/>
  <c r="V3" i="1"/>
  <c r="U3" i="1"/>
  <c r="T3" i="1"/>
  <c r="S3" i="1"/>
  <c r="R3" i="1"/>
  <c r="E7" i="1" l="1"/>
  <c r="T6" i="1" s="1"/>
  <c r="D24" i="1"/>
  <c r="F24" i="1"/>
  <c r="G24" i="3"/>
  <c r="F24" i="3"/>
  <c r="E24" i="3"/>
  <c r="R22" i="3"/>
  <c r="R43" i="3" s="1"/>
  <c r="R11" i="3"/>
  <c r="R10" i="3"/>
  <c r="R8" i="3"/>
  <c r="R32" i="3"/>
  <c r="R42" i="3"/>
  <c r="S14" i="3"/>
  <c r="B49" i="3"/>
  <c r="C46" i="3"/>
  <c r="R24" i="3"/>
  <c r="B53" i="3"/>
  <c r="S6" i="3"/>
  <c r="S7" i="3"/>
  <c r="S23" i="3" s="1"/>
  <c r="S44" i="3" s="1"/>
  <c r="E7" i="3"/>
  <c r="C24" i="3"/>
  <c r="R28" i="3" s="1"/>
  <c r="D24" i="3"/>
  <c r="E31" i="3"/>
  <c r="R44" i="3"/>
  <c r="D31" i="3"/>
  <c r="C47" i="3"/>
  <c r="E24" i="1"/>
  <c r="G24" i="1"/>
  <c r="C24" i="1"/>
  <c r="R28" i="1" s="1"/>
  <c r="R32" i="1"/>
  <c r="S32" i="1" s="1"/>
  <c r="T32" i="1" s="1"/>
  <c r="R22" i="1"/>
  <c r="R43" i="1" s="1"/>
  <c r="S7" i="1"/>
  <c r="S23" i="1" s="1"/>
  <c r="S44" i="1" s="1"/>
  <c r="S14" i="1"/>
  <c r="R8" i="1"/>
  <c r="R9" i="1" s="1"/>
  <c r="G30" i="1"/>
  <c r="R44" i="1"/>
  <c r="E31" i="1"/>
  <c r="F8" i="1"/>
  <c r="D31" i="1"/>
  <c r="R11" i="1"/>
  <c r="R12" i="1" s="1"/>
  <c r="R24" i="1"/>
  <c r="S24" i="1" s="1"/>
  <c r="S6" i="1"/>
  <c r="R15" i="1"/>
  <c r="C46" i="1"/>
  <c r="B49" i="1"/>
  <c r="B52" i="1" s="1"/>
  <c r="F7" i="1" l="1"/>
  <c r="U7" i="1" s="1"/>
  <c r="U23" i="1" s="1"/>
  <c r="T7" i="1"/>
  <c r="T23" i="1" s="1"/>
  <c r="T44" i="1" s="1"/>
  <c r="R12" i="3"/>
  <c r="S24" i="3"/>
  <c r="S28" i="1"/>
  <c r="S54" i="1" s="1"/>
  <c r="S55" i="1" s="1"/>
  <c r="R54" i="1"/>
  <c r="R55" i="1" s="1"/>
  <c r="S28" i="3"/>
  <c r="S54" i="3" s="1"/>
  <c r="S55" i="3" s="1"/>
  <c r="R9" i="3"/>
  <c r="B55" i="3"/>
  <c r="B54" i="3"/>
  <c r="B52" i="3"/>
  <c r="T14" i="3"/>
  <c r="S42" i="3"/>
  <c r="F31" i="3"/>
  <c r="G30" i="3"/>
  <c r="G31" i="3" s="1"/>
  <c r="S32" i="3"/>
  <c r="T6" i="3"/>
  <c r="T7" i="3"/>
  <c r="T23" i="3" s="1"/>
  <c r="T44" i="3" s="1"/>
  <c r="F7" i="3"/>
  <c r="R54" i="3"/>
  <c r="R55" i="3" s="1"/>
  <c r="S22" i="3"/>
  <c r="S11" i="3"/>
  <c r="S10" i="3"/>
  <c r="S8" i="3"/>
  <c r="G31" i="1"/>
  <c r="T14" i="1"/>
  <c r="S42" i="1"/>
  <c r="R27" i="1"/>
  <c r="R13" i="1"/>
  <c r="T22" i="1"/>
  <c r="T10" i="1"/>
  <c r="T11" i="1"/>
  <c r="G8" i="1"/>
  <c r="U32" i="1"/>
  <c r="S22" i="1"/>
  <c r="S8" i="1"/>
  <c r="S10" i="1"/>
  <c r="S11" i="1"/>
  <c r="F31" i="1"/>
  <c r="B54" i="1"/>
  <c r="B53" i="1"/>
  <c r="B55" i="1"/>
  <c r="G7" i="1" l="1"/>
  <c r="V7" i="1" s="1"/>
  <c r="V23" i="1" s="1"/>
  <c r="V44" i="1" s="1"/>
  <c r="U44" i="1"/>
  <c r="U6" i="1"/>
  <c r="U22" i="1" s="1"/>
  <c r="U43" i="1" s="1"/>
  <c r="T8" i="1"/>
  <c r="T9" i="1" s="1"/>
  <c r="T28" i="1"/>
  <c r="R27" i="3"/>
  <c r="R13" i="3"/>
  <c r="R16" i="3" s="1"/>
  <c r="T24" i="3"/>
  <c r="T28" i="3"/>
  <c r="U28" i="3" s="1"/>
  <c r="C36" i="3"/>
  <c r="S12" i="3"/>
  <c r="S27" i="3" s="1"/>
  <c r="S45" i="3" s="1"/>
  <c r="T11" i="3"/>
  <c r="T22" i="3"/>
  <c r="T43" i="3" s="1"/>
  <c r="T10" i="3"/>
  <c r="T8" i="3"/>
  <c r="T32" i="3"/>
  <c r="S9" i="3"/>
  <c r="U14" i="3"/>
  <c r="T42" i="3"/>
  <c r="S43" i="3"/>
  <c r="U7" i="3"/>
  <c r="U23" i="3" s="1"/>
  <c r="U44" i="3" s="1"/>
  <c r="G7" i="3"/>
  <c r="U6" i="3"/>
  <c r="S12" i="1"/>
  <c r="T12" i="1"/>
  <c r="T27" i="1" s="1"/>
  <c r="T29" i="1" s="1"/>
  <c r="U14" i="1"/>
  <c r="T42" i="1"/>
  <c r="T24" i="1"/>
  <c r="U24" i="1" s="1"/>
  <c r="V32" i="1"/>
  <c r="C36" i="1"/>
  <c r="R16" i="1"/>
  <c r="S9" i="1"/>
  <c r="T43" i="1"/>
  <c r="S43" i="1"/>
  <c r="R29" i="1"/>
  <c r="R45" i="1"/>
  <c r="V6" i="1" l="1"/>
  <c r="V10" i="1" s="1"/>
  <c r="U8" i="1"/>
  <c r="U9" i="1" s="1"/>
  <c r="U10" i="1"/>
  <c r="U11" i="1"/>
  <c r="T54" i="1"/>
  <c r="T55" i="1" s="1"/>
  <c r="U28" i="1"/>
  <c r="R29" i="3"/>
  <c r="R45" i="3"/>
  <c r="S27" i="1"/>
  <c r="S45" i="1" s="1"/>
  <c r="S13" i="1"/>
  <c r="S16" i="1" s="1"/>
  <c r="T54" i="3"/>
  <c r="T55" i="3" s="1"/>
  <c r="R40" i="3"/>
  <c r="R33" i="3"/>
  <c r="R17" i="3"/>
  <c r="S29" i="3"/>
  <c r="S13" i="3"/>
  <c r="D36" i="3" s="1"/>
  <c r="U42" i="3"/>
  <c r="V14" i="3"/>
  <c r="V42" i="3" s="1"/>
  <c r="U24" i="3"/>
  <c r="V24" i="3" s="1"/>
  <c r="U11" i="3"/>
  <c r="U10" i="3"/>
  <c r="U8" i="3"/>
  <c r="U22" i="3"/>
  <c r="V7" i="3"/>
  <c r="V23" i="3" s="1"/>
  <c r="V44" i="3" s="1"/>
  <c r="V6" i="3"/>
  <c r="U32" i="3"/>
  <c r="V28" i="3"/>
  <c r="V54" i="3" s="1"/>
  <c r="V55" i="3" s="1"/>
  <c r="U54" i="3"/>
  <c r="U55" i="3" s="1"/>
  <c r="T9" i="3"/>
  <c r="T12" i="3"/>
  <c r="T27" i="3" s="1"/>
  <c r="T45" i="1"/>
  <c r="T13" i="1"/>
  <c r="T16" i="1" s="1"/>
  <c r="U42" i="1"/>
  <c r="V14" i="1"/>
  <c r="V42" i="1" s="1"/>
  <c r="R33" i="1"/>
  <c r="R17" i="1"/>
  <c r="R40" i="1"/>
  <c r="R46" i="1" s="1"/>
  <c r="R57" i="1" s="1"/>
  <c r="R60" i="1" s="1"/>
  <c r="V11" i="1" l="1"/>
  <c r="V12" i="1" s="1"/>
  <c r="V27" i="1" s="1"/>
  <c r="V45" i="1" s="1"/>
  <c r="V22" i="1"/>
  <c r="V43" i="1" s="1"/>
  <c r="D36" i="1"/>
  <c r="V8" i="1"/>
  <c r="V9" i="1" s="1"/>
  <c r="U12" i="1"/>
  <c r="U27" i="1" s="1"/>
  <c r="S29" i="1"/>
  <c r="V28" i="1"/>
  <c r="V54" i="1" s="1"/>
  <c r="V55" i="1" s="1"/>
  <c r="U54" i="1"/>
  <c r="U55" i="1" s="1"/>
  <c r="R46" i="3"/>
  <c r="R57" i="3" s="1"/>
  <c r="R60" i="3" s="1"/>
  <c r="S16" i="3"/>
  <c r="S17" i="3" s="1"/>
  <c r="S34" i="3"/>
  <c r="R35" i="3"/>
  <c r="R36" i="3" s="1"/>
  <c r="U12" i="3"/>
  <c r="U27" i="3" s="1"/>
  <c r="U45" i="3" s="1"/>
  <c r="V32" i="3"/>
  <c r="V11" i="3"/>
  <c r="V8" i="3"/>
  <c r="V22" i="3"/>
  <c r="V43" i="3" s="1"/>
  <c r="V10" i="3"/>
  <c r="U9" i="3"/>
  <c r="U43" i="3"/>
  <c r="T45" i="3"/>
  <c r="T29" i="3"/>
  <c r="T13" i="3"/>
  <c r="E36" i="1"/>
  <c r="V24" i="1"/>
  <c r="U13" i="1"/>
  <c r="R35" i="1"/>
  <c r="R36" i="1" s="1"/>
  <c r="S34" i="1"/>
  <c r="T40" i="1"/>
  <c r="T46" i="1" s="1"/>
  <c r="T57" i="1" s="1"/>
  <c r="T17" i="1"/>
  <c r="T33" i="1"/>
  <c r="U45" i="1"/>
  <c r="U29" i="1"/>
  <c r="S59" i="1"/>
  <c r="R21" i="1"/>
  <c r="R25" i="1" s="1"/>
  <c r="S33" i="1"/>
  <c r="S17" i="1"/>
  <c r="S40" i="1"/>
  <c r="S46" i="1" s="1"/>
  <c r="S57" i="1" s="1"/>
  <c r="V13" i="1" l="1"/>
  <c r="V16" i="1" s="1"/>
  <c r="V40" i="1" s="1"/>
  <c r="V46" i="1" s="1"/>
  <c r="V57" i="1" s="1"/>
  <c r="V29" i="1"/>
  <c r="S59" i="3"/>
  <c r="R21" i="3"/>
  <c r="R25" i="3" s="1"/>
  <c r="R37" i="3" s="1"/>
  <c r="S33" i="3"/>
  <c r="S35" i="3" s="1"/>
  <c r="S36" i="3" s="1"/>
  <c r="S40" i="3"/>
  <c r="S46" i="3" s="1"/>
  <c r="S57" i="3" s="1"/>
  <c r="V12" i="3"/>
  <c r="V27" i="3" s="1"/>
  <c r="V29" i="3" s="1"/>
  <c r="U29" i="3"/>
  <c r="U13" i="3"/>
  <c r="F36" i="3" s="1"/>
  <c r="U16" i="3"/>
  <c r="V9" i="3"/>
  <c r="E36" i="3"/>
  <c r="T16" i="3"/>
  <c r="S60" i="1"/>
  <c r="T59" i="1" s="1"/>
  <c r="T60" i="1" s="1"/>
  <c r="S35" i="1"/>
  <c r="S36" i="1" s="1"/>
  <c r="T34" i="1"/>
  <c r="U34" i="1" s="1"/>
  <c r="R37" i="1"/>
  <c r="U16" i="1"/>
  <c r="F36" i="1"/>
  <c r="G36" i="1" l="1"/>
  <c r="G38" i="1" s="1"/>
  <c r="V33" i="1"/>
  <c r="V17" i="1"/>
  <c r="S60" i="3"/>
  <c r="T59" i="3" s="1"/>
  <c r="T34" i="3"/>
  <c r="S21" i="3"/>
  <c r="S25" i="3" s="1"/>
  <c r="S37" i="3" s="1"/>
  <c r="V13" i="3"/>
  <c r="G36" i="3" s="1"/>
  <c r="V45" i="3"/>
  <c r="T40" i="3"/>
  <c r="T46" i="3" s="1"/>
  <c r="T57" i="3" s="1"/>
  <c r="T33" i="3"/>
  <c r="T17" i="3"/>
  <c r="U40" i="3"/>
  <c r="U46" i="3" s="1"/>
  <c r="U57" i="3" s="1"/>
  <c r="U33" i="3"/>
  <c r="U17" i="3"/>
  <c r="S21" i="1"/>
  <c r="S25" i="1" s="1"/>
  <c r="S37" i="1" s="1"/>
  <c r="U59" i="1"/>
  <c r="T21" i="1"/>
  <c r="T25" i="1" s="1"/>
  <c r="U17" i="1"/>
  <c r="U40" i="1"/>
  <c r="U46" i="1" s="1"/>
  <c r="U57" i="1" s="1"/>
  <c r="U33" i="1"/>
  <c r="U35" i="1" s="1"/>
  <c r="U36" i="1" s="1"/>
  <c r="T35" i="1"/>
  <c r="T36" i="1" s="1"/>
  <c r="G39" i="1" l="1"/>
  <c r="G45" i="1" s="1"/>
  <c r="G48" i="1" s="1"/>
  <c r="G49" i="1" s="1"/>
  <c r="C48" i="1" s="1"/>
  <c r="T60" i="3"/>
  <c r="T21" i="3" s="1"/>
  <c r="T25" i="3" s="1"/>
  <c r="T35" i="3"/>
  <c r="T36" i="3" s="1"/>
  <c r="V16" i="3"/>
  <c r="V40" i="3" s="1"/>
  <c r="V46" i="3" s="1"/>
  <c r="V57" i="3" s="1"/>
  <c r="U34" i="3"/>
  <c r="V34" i="3" s="1"/>
  <c r="G38" i="3"/>
  <c r="G39" i="3" s="1"/>
  <c r="G45" i="3" s="1"/>
  <c r="T37" i="1"/>
  <c r="U60" i="1"/>
  <c r="V34" i="1"/>
  <c r="V35" i="1" s="1"/>
  <c r="V36" i="1" s="1"/>
  <c r="G47" i="1" l="1"/>
  <c r="U59" i="3"/>
  <c r="U60" i="3" s="1"/>
  <c r="V59" i="3" s="1"/>
  <c r="V60" i="3" s="1"/>
  <c r="V21" i="3" s="1"/>
  <c r="V25" i="3" s="1"/>
  <c r="T37" i="3"/>
  <c r="V33" i="3"/>
  <c r="V35" i="3" s="1"/>
  <c r="V36" i="3" s="1"/>
  <c r="V17" i="3"/>
  <c r="U35" i="3"/>
  <c r="U36" i="3" s="1"/>
  <c r="G47" i="3"/>
  <c r="G48" i="3"/>
  <c r="G49" i="3" s="1"/>
  <c r="C48" i="3" s="1"/>
  <c r="C49" i="1"/>
  <c r="C54" i="1" s="1"/>
  <c r="V59" i="1"/>
  <c r="V60" i="1" s="1"/>
  <c r="V21" i="1" s="1"/>
  <c r="V25" i="1" s="1"/>
  <c r="V37" i="1" s="1"/>
  <c r="U21" i="1"/>
  <c r="U25" i="1" s="1"/>
  <c r="U37" i="1" s="1"/>
  <c r="U21" i="3" l="1"/>
  <c r="U25" i="3" s="1"/>
  <c r="U37" i="3"/>
  <c r="V37" i="3"/>
  <c r="C49" i="3"/>
  <c r="C55" i="1"/>
  <c r="C53" i="1"/>
  <c r="C52" i="1"/>
  <c r="G52" i="1"/>
  <c r="G53" i="1" s="1"/>
  <c r="C55" i="3" l="1"/>
  <c r="C53" i="3"/>
  <c r="C52" i="3"/>
  <c r="C54" i="3"/>
  <c r="G52" i="3" s="1"/>
  <c r="G53" i="3" s="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<sst xmlns="http://schemas.openxmlformats.org/spreadsheetml/2006/main" count="214" uniqueCount="106">
  <si>
    <t xml:space="preserve"> Financial Statements</t>
  </si>
  <si>
    <t>Y1</t>
  </si>
  <si>
    <t>Y2</t>
  </si>
  <si>
    <t>Y3</t>
  </si>
  <si>
    <t>Y4</t>
  </si>
  <si>
    <t>Y5</t>
  </si>
  <si>
    <t xml:space="preserve">We are making </t>
  </si>
  <si>
    <t xml:space="preserve">Profit &amp; Loss Statement </t>
  </si>
  <si>
    <t>Annual Rev Growth</t>
  </si>
  <si>
    <t xml:space="preserve">Income </t>
  </si>
  <si>
    <t>COGS</t>
  </si>
  <si>
    <t xml:space="preserve">Gross Profit </t>
  </si>
  <si>
    <t>Selling Cost / Rev</t>
  </si>
  <si>
    <t>Selling Expenses</t>
  </si>
  <si>
    <t>Admin Costs</t>
  </si>
  <si>
    <t>Administrative Expenses</t>
  </si>
  <si>
    <t>Expenses</t>
  </si>
  <si>
    <t>EBITDA</t>
  </si>
  <si>
    <t xml:space="preserve">Equipment </t>
  </si>
  <si>
    <t xml:space="preserve">Depreciation </t>
  </si>
  <si>
    <t xml:space="preserve">Equipment Depreciation </t>
  </si>
  <si>
    <t xml:space="preserve">Interest </t>
  </si>
  <si>
    <t xml:space="preserve">Net Profit </t>
  </si>
  <si>
    <t>Equity Raise</t>
  </si>
  <si>
    <t xml:space="preserve">Loan </t>
  </si>
  <si>
    <t>Balance Sheet</t>
  </si>
  <si>
    <t>Loan Terms 6%, 10 years</t>
  </si>
  <si>
    <t>Assets</t>
  </si>
  <si>
    <t>interest</t>
  </si>
  <si>
    <t xml:space="preserve">Cash </t>
  </si>
  <si>
    <t>repayment period years</t>
  </si>
  <si>
    <t>AR</t>
  </si>
  <si>
    <t xml:space="preserve">Interest Payment </t>
  </si>
  <si>
    <t>Inventory</t>
  </si>
  <si>
    <t>Principal PMT</t>
  </si>
  <si>
    <t>Equipment</t>
  </si>
  <si>
    <t>Debt Service</t>
  </si>
  <si>
    <t>Total Assets</t>
  </si>
  <si>
    <t>Liabilities</t>
  </si>
  <si>
    <t xml:space="preserve">Working Capital </t>
  </si>
  <si>
    <t>Accounts Payable</t>
  </si>
  <si>
    <t xml:space="preserve">Accounts Receivable Days </t>
  </si>
  <si>
    <t xml:space="preserve">Accounts Payable Days </t>
  </si>
  <si>
    <t>Total Liabilities</t>
  </si>
  <si>
    <t xml:space="preserve">Inventory Turnover Days </t>
  </si>
  <si>
    <t xml:space="preserve">Cash Conversion Cycle </t>
  </si>
  <si>
    <t xml:space="preserve">Equity </t>
  </si>
  <si>
    <t xml:space="preserve">Net Income </t>
  </si>
  <si>
    <t>Discount Rate</t>
  </si>
  <si>
    <t xml:space="preserve">   </t>
  </si>
  <si>
    <t>Retained Earnings</t>
  </si>
  <si>
    <t xml:space="preserve">Initial Investment </t>
  </si>
  <si>
    <t xml:space="preserve">Total Equity </t>
  </si>
  <si>
    <t xml:space="preserve">Liability + Equity </t>
  </si>
  <si>
    <t>Exit Multiple</t>
  </si>
  <si>
    <t>proof</t>
  </si>
  <si>
    <t>Exit Value</t>
  </si>
  <si>
    <t>DCF (discounted cash flow)</t>
  </si>
  <si>
    <t xml:space="preserve">Cash Flow Statement </t>
  </si>
  <si>
    <t>Cap Table &amp; Investor Return</t>
  </si>
  <si>
    <t xml:space="preserve">add back </t>
  </si>
  <si>
    <t>Initial Shares</t>
  </si>
  <si>
    <t xml:space="preserve">Management </t>
  </si>
  <si>
    <t>Accounts Receivable</t>
  </si>
  <si>
    <t>Shares</t>
  </si>
  <si>
    <t xml:space="preserve">Inventory </t>
  </si>
  <si>
    <t>Y0</t>
  </si>
  <si>
    <t xml:space="preserve">Pre Money Value </t>
  </si>
  <si>
    <t>Founder</t>
  </si>
  <si>
    <t>Raise</t>
  </si>
  <si>
    <t xml:space="preserve">Total Operating Cash </t>
  </si>
  <si>
    <t>Management Team</t>
  </si>
  <si>
    <t xml:space="preserve">Post Money Value </t>
  </si>
  <si>
    <t xml:space="preserve">Series A Members </t>
  </si>
  <si>
    <t>Share Price</t>
  </si>
  <si>
    <t>Investing Cash</t>
  </si>
  <si>
    <t>Total Shares</t>
  </si>
  <si>
    <t>New Units</t>
  </si>
  <si>
    <t>Total Investing Cash</t>
  </si>
  <si>
    <t>Ownership</t>
  </si>
  <si>
    <t>Series A Return</t>
  </si>
  <si>
    <t>Financing Cash</t>
  </si>
  <si>
    <t xml:space="preserve">Return Multiple </t>
  </si>
  <si>
    <t xml:space="preserve">Funding </t>
  </si>
  <si>
    <t>Loan Principal Payments</t>
  </si>
  <si>
    <t>Total Ownership</t>
  </si>
  <si>
    <t>Total Financing Cash</t>
  </si>
  <si>
    <t>Net Cash Change</t>
  </si>
  <si>
    <t>Year Beginning Cash</t>
  </si>
  <si>
    <t>Year End Cash</t>
  </si>
  <si>
    <t xml:space="preserve">Growth Assumptions </t>
  </si>
  <si>
    <t>Capital Expenditures</t>
  </si>
  <si>
    <t xml:space="preserve">Funding Assumptions </t>
  </si>
  <si>
    <t xml:space="preserve">Venture Capital Method - Valuation </t>
  </si>
  <si>
    <t>Cool Tents</t>
  </si>
  <si>
    <t>Blank Demo</t>
  </si>
  <si>
    <t>Item</t>
  </si>
  <si>
    <t>Startup Maine Mini Model</t>
  </si>
  <si>
    <t>Startup Mini Model</t>
  </si>
  <si>
    <t>A startup financial modeling template by Wood Consulting Group</t>
  </si>
  <si>
    <t>Version 4.0  •  Cover &amp; Instructions</t>
  </si>
  <si>
    <t>PURPOSE</t>
  </si>
  <si>
    <t>This workbook is a lightweight financial modeling template designed to help founders, operators, and advisors translate a business idea into a defensible set of numbers. It is intended for early-stage planning, fundraising conversations, and operational decision-making — not for audited financial reporting.
Use it to pressure-test assumptions, visualize cash flow, and identify the drivers that actually move your business. The goal is decision-grade data, not perfection.</t>
  </si>
  <si>
    <t>DISCLAIMER</t>
  </si>
  <si>
    <t>This workbook is provided by Wood Consulting Group (WCG) as a planning and educational tool. It is not financial, tax, legal, accounting, or investment advice, and it does not create an advisory or fiduciary relationship.
All outputs depend entirely on the assumptions you enter. WCG makes no representation or warranty as to the accuracy, completeness, or suitability of this model for any particular purpose. Forecasts are inherently uncertain — actual results will differ, often materially. Users are solely responsible for validating inputs, reviewing formulas, and the decisions they make based on this model.
WCG, its principals, and its affiliates accept no liability for any loss arising from use of this workbook. Before making material business, financial, or investment decisions, consult a qualified professional.
© Wood Consulting Group. All rights reserved.</t>
  </si>
  <si>
    <t>Wood Consulting Group  •  woodcg.com  •  Fractional CFO &amp; COO Services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</si>
</sst>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44" formatCode="_(&quot;$&quot;* #,##0.00_);_(&quot;$&quot;* \(#,##0.00\);_(&quot;$&quot;* &quot;-&quot;??_);_(@_)"/>
    <numFmt numFmtId="43" formatCode="_(* #,##0.00_);_(* \(#,##0.00\);_(* &quot;-&quot;??_);_(@_)"/>
    <numFmt numFmtId="164" formatCode="_(* #,##0_);_(* \(#,##0\);_(* &quot;-&quot;??_);_(@_)"/>
    <numFmt numFmtId="165" formatCode="_(&quot;$&quot;* #,##0_);_(&quot;$&quot;* \(#,##0\);_(&quot;$&quot;* &quot;-&quot;??_);_(@_)"/>
  </numFmts>
  <fonts count="21"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b/>
      <sz val="14"/>
      <color theme="1"/>
      <name val="Calibri"/>
      <family val="2"/>
      <scheme val="minor"/>
    </font>
    <font>
      <b/>
      <sz val="12"/>
      <color theme="1"/>
      <name val="Calibri"/>
      <family val="2"/>
      <scheme val="minor"/>
    </font>
    <font>
      <sz val="11"/>
      <color rgb="FF0066FF"/>
      <name val="Calibri"/>
      <family val="2"/>
      <scheme val="minor"/>
    </font>
    <font>
      <sz val="11"/>
      <name val="Calibri"/>
      <family val="2"/>
      <scheme val="minor"/>
    </font>
    <font>
      <sz val="8"/>
      <color theme="1"/>
      <name val="Calibri"/>
      <family val="2"/>
      <scheme val="minor"/>
    </font>
    <font>
      <sz val="9"/>
      <color theme="1"/>
      <name val="Calibri"/>
      <family val="2"/>
      <scheme val="minor"/>
    </font>
    <font>
      <i/>
      <sz val="9"/>
      <color theme="1"/>
      <name val="Calibri"/>
      <family val="2"/>
      <scheme val="minor"/>
    </font>
    <font>
      <sz val="11"/>
      <color theme="1"/>
      <name val="Poppins"/>
    </font>
    <font>
      <i/>
      <sz val="18"/>
      <color rgb="FF8FA3BD"/>
      <name val="Poppins"/>
    </font>
    <font>
      <b/>
      <sz val="26"/>
      <color rgb="FFFFFFFF"/>
      <name val="Poppins"/>
    </font>
    <font>
      <i/>
      <sz val="12"/>
      <color rgb="FFC9D4E2"/>
      <name val="Poppins"/>
    </font>
    <font>
      <b/>
      <sz val="10"/>
      <color rgb="FFC9A961"/>
      <name val="Poppins"/>
    </font>
    <font>
      <b/>
      <sz val="12"/>
      <color rgb="FFFFFFFF"/>
      <name val="Poppins"/>
    </font>
    <font>
      <sz val="11"/>
      <color rgb="FF1A1A1A"/>
      <name val="Poppins"/>
    </font>
    <font>
      <sz val="10"/>
      <color rgb="FF3A1414"/>
      <name val="Poppins"/>
    </font>
    <font>
      <i/>
      <sz val="9"/>
      <color rgb="FF5A6677"/>
      <name val="Poppins"/>
    </font>
  </fonts>
  <fills count="7">
    <fill>
      <patternFill patternType="none"/>
    </fill>
    <fill>
      <patternFill patternType="gray125"/>
    </fill>
    <fill>
      <patternFill patternType="solid">
        <fgColor rgb="FF1F3A5F"/>
        <bgColor indexed="64"/>
      </patternFill>
    </fill>
    <fill>
      <patternFill patternType="solid">
        <fgColor rgb="FFC9A961"/>
        <bgColor indexed="64"/>
      </patternFill>
    </fill>
    <fill>
      <patternFill patternType="solid">
        <fgColor rgb="FFEEF2F7"/>
        <bgColor indexed="64"/>
      </patternFill>
    </fill>
    <fill>
      <patternFill patternType="solid">
        <fgColor rgb="FF7A1F1F"/>
        <bgColor indexed="64"/>
      </patternFill>
    </fill>
    <fill>
      <patternFill patternType="solid">
        <fgColor rgb="FFFBEFEF"/>
        <bgColor indexed="64"/>
      </patternFill>
    </fill>
  </fills>
  <borders count="4">
    <border>
      <left/>
      <right/>
      <top/>
      <bottom/>
      <diagonal/>
    </border>
    <border>
      <left/>
      <right/>
      <top/>
      <bottom style="medium">
        <color indexed="64"/>
      </bottom>
      <diagonal/>
    </border>
    <border>
      <left/>
      <right/>
      <top style="thin">
        <color auto="1"/>
      </top>
      <bottom/>
      <diagonal/>
    </border>
    <border>
      <left/>
      <right/>
      <top/>
      <bottom style="thin">
        <color indexed="64"/>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51">
    <xf numFmtId="0" fontId="0" fillId="0" borderId="0" xfId="0"/>
    <xf numFmtId="0" fontId="5" fillId="0" borderId="0" xfId="0" applyFont="1"/>
    <xf numFmtId="0" fontId="4" fillId="0" borderId="0" xfId="0" applyFont="1" applyAlignment="1">
      <alignment horizontal="center"/>
    </xf>
    <xf numFmtId="0" fontId="3" fillId="0" borderId="0" xfId="0" applyFont="1"/>
    <xf numFmtId="0" fontId="0" fillId="0" borderId="0" xfId="0" applyAlignment="1">
      <alignment horizontal="center"/>
    </xf>
    <xf numFmtId="0" fontId="3" fillId="0" borderId="0" xfId="0" applyFont="1" applyAlignment="1">
      <alignment horizontal="center"/>
    </xf>
    <xf numFmtId="0" fontId="7" fillId="0" borderId="0" xfId="0" applyFont="1"/>
    <xf numFmtId="9" fontId="7" fillId="0" borderId="0" xfId="3" applyFont="1"/>
    <xf numFmtId="164" fontId="0" fillId="0" borderId="0" xfId="1" applyNumberFormat="1" applyFont="1"/>
    <xf numFmtId="1" fontId="7" fillId="0" borderId="0" xfId="0" applyNumberFormat="1" applyFont="1"/>
    <xf numFmtId="1" fontId="8" fillId="0" borderId="0" xfId="0" applyNumberFormat="1" applyFont="1"/>
    <xf numFmtId="9" fontId="0" fillId="0" borderId="0" xfId="0" applyNumberFormat="1"/>
    <xf numFmtId="164" fontId="0" fillId="0" borderId="2" xfId="1" applyNumberFormat="1" applyFont="1" applyBorder="1"/>
    <xf numFmtId="165" fontId="7" fillId="0" borderId="0" xfId="2" applyNumberFormat="1" applyFont="1"/>
    <xf numFmtId="9" fontId="9" fillId="0" borderId="0" xfId="3" applyFont="1"/>
    <xf numFmtId="9" fontId="7" fillId="0" borderId="0" xfId="0" applyNumberFormat="1" applyFont="1"/>
    <xf numFmtId="164" fontId="7" fillId="0" borderId="0" xfId="1" applyNumberFormat="1" applyFont="1"/>
    <xf numFmtId="164" fontId="3" fillId="0" borderId="2" xfId="1" applyNumberFormat="1" applyFont="1" applyBorder="1"/>
    <xf numFmtId="9" fontId="10" fillId="0" borderId="0" xfId="3" applyFont="1"/>
    <xf numFmtId="164" fontId="0" fillId="0" borderId="0" xfId="0" applyNumberFormat="1"/>
    <xf numFmtId="164" fontId="3" fillId="0" borderId="2" xfId="0" applyNumberFormat="1" applyFont="1" applyBorder="1"/>
    <xf numFmtId="0" fontId="4" fillId="0" borderId="0" xfId="0" applyFont="1"/>
    <xf numFmtId="164" fontId="4" fillId="0" borderId="0" xfId="0" applyNumberFormat="1" applyFont="1"/>
    <xf numFmtId="0" fontId="2" fillId="0" borderId="0" xfId="0" applyFont="1"/>
    <xf numFmtId="164" fontId="3" fillId="0" borderId="0" xfId="0" applyNumberFormat="1" applyFont="1"/>
    <xf numFmtId="0" fontId="11" fillId="0" borderId="0" xfId="0" applyFont="1"/>
    <xf numFmtId="43" fontId="11" fillId="0" borderId="0" xfId="1" applyFont="1"/>
    <xf numFmtId="164" fontId="11" fillId="0" borderId="0" xfId="1" applyNumberFormat="1" applyFont="1"/>
    <xf numFmtId="6" fontId="0" fillId="0" borderId="0" xfId="0" applyNumberFormat="1"/>
    <xf numFmtId="164" fontId="0" fillId="0" borderId="2" xfId="0" applyNumberFormat="1" applyBorder="1"/>
    <xf numFmtId="9" fontId="0" fillId="0" borderId="0" xfId="3" applyFont="1"/>
    <xf numFmtId="9" fontId="3" fillId="0" borderId="0" xfId="3" applyFont="1"/>
    <xf numFmtId="9" fontId="3" fillId="0" borderId="0" xfId="3" applyFont="1" applyAlignment="1">
      <alignment horizontal="right"/>
    </xf>
    <xf numFmtId="9" fontId="0" fillId="0" borderId="3" xfId="3" applyFont="1" applyBorder="1"/>
    <xf numFmtId="164" fontId="3" fillId="0" borderId="0" xfId="1" applyNumberFormat="1" applyFont="1"/>
    <xf numFmtId="0" fontId="3" fillId="0" borderId="1" xfId="0" applyFont="1" applyBorder="1" applyAlignment="1">
      <alignment horizontal="center"/>
    </xf>
    <xf numFmtId="0" fontId="6" fillId="0" borderId="0" xfId="0" applyFont="1" applyAlignment="1">
      <alignment horizontal="center"/>
    </xf>
    <xf numFmtId="0" fontId="12" fillId="2" borderId="0" xfId="0" applyFont="1" applyFill="1"/>
    <xf numFmtId="0" fontId="12" fillId="0" borderId="0" xfId="0" applyFont="1"/>
    <xf numFmtId="0" fontId="13" fillId="2" borderId="0" xfId="0" applyFont="1" applyFill="1" applyAlignment="1">
      <alignment horizontal="center" vertical="center"/>
    </xf>
    <xf numFmtId="0" fontId="14" fillId="2" borderId="0" xfId="0" applyFont="1" applyFill="1" applyAlignment="1">
      <alignment vertical="center"/>
    </xf>
    <xf numFmtId="0" fontId="15" fillId="2" borderId="0" xfId="0" applyFont="1" applyFill="1" applyAlignment="1">
      <alignment vertical="center"/>
    </xf>
    <xf numFmtId="0" fontId="16" fillId="2" borderId="0" xfId="0" applyFont="1" applyFill="1" applyAlignment="1">
      <alignment vertical="center"/>
    </xf>
    <xf numFmtId="0" fontId="12" fillId="3" borderId="0" xfId="0" applyFont="1" applyFill="1"/>
    <xf numFmtId="0" fontId="17" fillId="2" borderId="0" xfId="0" applyFont="1" applyFill="1" applyAlignment="1">
      <alignment horizontal="left" vertical="center" indent="1"/>
    </xf>
    <xf numFmtId="0" fontId="12" fillId="4" borderId="0" xfId="0" applyFont="1" applyFill="1"/>
    <xf numFmtId="0" fontId="18" fillId="4" borderId="0" xfId="0" applyFont="1" applyFill="1" applyAlignment="1">
      <alignment horizontal="left" vertical="top" wrapText="1" indent="1"/>
    </xf>
    <xf numFmtId="0" fontId="17" fillId="5" borderId="0" xfId="0" applyFont="1" applyFill="1" applyAlignment="1">
      <alignment vertical="center" indent="1"/>
    </xf>
    <xf numFmtId="0" fontId="12" fillId="6" borderId="0" xfId="0" applyFont="1" applyFill="1"/>
    <xf numFmtId="0" fontId="19" fillId="6" borderId="0" xfId="0" applyFont="1" applyFill="1" applyAlignment="1">
      <alignment horizontal="left" vertical="top" wrapText="1" indent="1"/>
    </xf>
    <xf numFmtId="0" fontId="20" fillId="0" borderId="0" xfId="0" applyFont="1" applyAlignment="1">
      <alignment horizontal="center" vertical="center"/>
    </xf>
  </cellXfs>
  <cellStyles count="4">
    <cellStyle name="Comma" xfId="1" builtinId="3"/>
    <cellStyle name="Currency" xfId="2" builtinId="4"/>
    <cellStyle name="Normal" xfId="0" builtinId="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22/10/relationships/richValueRel" Target="richData/richValueRel.xml"/><Relationship Id="rId3" Type="http://schemas.openxmlformats.org/officeDocument/2006/relationships/worksheet" Target="worksheets/sheet3.xml"/><Relationship Id="rId7" Type="http://schemas.openxmlformats.org/officeDocument/2006/relationships/sheetMetadata" Target="metadata.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microsoft.com/office/2017/06/relationships/rdRichValueTypes" Target="richData/rdRichValueTypes.xml"/><Relationship Id="rId5" Type="http://schemas.openxmlformats.org/officeDocument/2006/relationships/styles" Target="styles.xml"/><Relationship Id="rId10" Type="http://schemas.microsoft.com/office/2017/06/relationships/rdRichValueStructure" Target="richData/rdrichvaluestructure.xml"/><Relationship Id="rId4" Type="http://schemas.openxmlformats.org/officeDocument/2006/relationships/theme" Target="theme/theme1.xml"/><Relationship Id="rId9" Type="http://schemas.microsoft.com/office/2017/06/relationships/rdRichValue" Target="richData/rdrichvalue.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Income</a:t>
            </a:r>
            <a:r>
              <a:rPr lang="en-US" baseline="0"/>
              <a:t> Statement </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v>Income </c:v>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5"/>
              <c:pt idx="0">
                <c:v>Y1</c:v>
              </c:pt>
              <c:pt idx="1">
                <c:v>Y2</c:v>
              </c:pt>
              <c:pt idx="2">
                <c:v>Y3</c:v>
              </c:pt>
              <c:pt idx="3">
                <c:v>Y4</c:v>
              </c:pt>
              <c:pt idx="4">
                <c:v>Y5</c:v>
              </c:pt>
            </c:strLit>
          </c:cat>
          <c:val>
            <c:numRef>
              <c:f>'Mini Model-Cool Tents'!$R$6:$V$6</c:f>
              <c:numCache>
                <c:formatCode>_(* #,##0_);_(* \(#,##0\);_(* "-"??_);_(@_)</c:formatCode>
                <c:ptCount val="5"/>
                <c:pt idx="0">
                  <c:v>360000</c:v>
                </c:pt>
                <c:pt idx="1">
                  <c:v>756000</c:v>
                </c:pt>
                <c:pt idx="2">
                  <c:v>1587600</c:v>
                </c:pt>
                <c:pt idx="3">
                  <c:v>3333960</c:v>
                </c:pt>
                <c:pt idx="4">
                  <c:v>7001316.0000000009</c:v>
                </c:pt>
              </c:numCache>
            </c:numRef>
          </c:val>
          <c:extLst>
            <c:ext xmlns:c16="http://schemas.microsoft.com/office/drawing/2014/chart" uri="{C3380CC4-5D6E-409C-BE32-E72D297353CC}">
              <c16:uniqueId val="{00000000-3A7D-459A-A020-885D62CE9DB4}"/>
            </c:ext>
          </c:extLst>
        </c:ser>
        <c:ser>
          <c:idx val="1"/>
          <c:order val="1"/>
          <c:tx>
            <c:v>COGS</c:v>
          </c:tx>
          <c:spPr>
            <a:solidFill>
              <a:schemeClr val="accent2"/>
            </a:solidFill>
            <a:ln>
              <a:noFill/>
            </a:ln>
            <a:effectLst/>
          </c:spPr>
          <c:invertIfNegative val="0"/>
          <c:cat>
            <c:strLit>
              <c:ptCount val="5"/>
              <c:pt idx="0">
                <c:v>Y1</c:v>
              </c:pt>
              <c:pt idx="1">
                <c:v>Y2</c:v>
              </c:pt>
              <c:pt idx="2">
                <c:v>Y3</c:v>
              </c:pt>
              <c:pt idx="3">
                <c:v>Y4</c:v>
              </c:pt>
              <c:pt idx="4">
                <c:v>Y5</c:v>
              </c:pt>
            </c:strLit>
          </c:cat>
          <c:val>
            <c:numRef>
              <c:f>'Mini Model-Cool Tents'!$R$7:$V$7</c:f>
              <c:numCache>
                <c:formatCode>_(* #,##0_);_(* \(#,##0\);_(* "-"??_);_(@_)</c:formatCode>
                <c:ptCount val="5"/>
                <c:pt idx="0">
                  <c:v>180000</c:v>
                </c:pt>
                <c:pt idx="1">
                  <c:v>340200</c:v>
                </c:pt>
                <c:pt idx="2">
                  <c:v>642978</c:v>
                </c:pt>
                <c:pt idx="3">
                  <c:v>1215228.4200000002</c:v>
                </c:pt>
                <c:pt idx="4">
                  <c:v>2296781.713800001</c:v>
                </c:pt>
              </c:numCache>
            </c:numRef>
          </c:val>
          <c:extLst>
            <c:ext xmlns:c16="http://schemas.microsoft.com/office/drawing/2014/chart" uri="{C3380CC4-5D6E-409C-BE32-E72D297353CC}">
              <c16:uniqueId val="{00000001-3A7D-459A-A020-885D62CE9DB4}"/>
            </c:ext>
          </c:extLst>
        </c:ser>
        <c:ser>
          <c:idx val="2"/>
          <c:order val="2"/>
          <c:tx>
            <c:v>Expenses</c:v>
          </c:tx>
          <c:spPr>
            <a:solidFill>
              <a:schemeClr val="accent3"/>
            </a:solidFill>
            <a:ln>
              <a:noFill/>
            </a:ln>
            <a:effectLst/>
          </c:spPr>
          <c:invertIfNegative val="0"/>
          <c:cat>
            <c:strLit>
              <c:ptCount val="5"/>
              <c:pt idx="0">
                <c:v>Y1</c:v>
              </c:pt>
              <c:pt idx="1">
                <c:v>Y2</c:v>
              </c:pt>
              <c:pt idx="2">
                <c:v>Y3</c:v>
              </c:pt>
              <c:pt idx="3">
                <c:v>Y4</c:v>
              </c:pt>
              <c:pt idx="4">
                <c:v>Y5</c:v>
              </c:pt>
            </c:strLit>
          </c:cat>
          <c:val>
            <c:numRef>
              <c:f>'Mini Model-Cool Tents'!$R$12:$V$12</c:f>
              <c:numCache>
                <c:formatCode>_(* #,##0_);_(* \(#,##0\);_(* "-"??_);_(@_)</c:formatCode>
                <c:ptCount val="5"/>
                <c:pt idx="0">
                  <c:v>172800</c:v>
                </c:pt>
                <c:pt idx="1">
                  <c:v>340200</c:v>
                </c:pt>
                <c:pt idx="2">
                  <c:v>650916</c:v>
                </c:pt>
                <c:pt idx="3">
                  <c:v>1300244.4000000001</c:v>
                </c:pt>
                <c:pt idx="4">
                  <c:v>2590486.9200000004</c:v>
                </c:pt>
              </c:numCache>
            </c:numRef>
          </c:val>
          <c:extLst>
            <c:ext xmlns:c16="http://schemas.microsoft.com/office/drawing/2014/chart" uri="{C3380CC4-5D6E-409C-BE32-E72D297353CC}">
              <c16:uniqueId val="{00000002-3A7D-459A-A020-885D62CE9DB4}"/>
            </c:ext>
          </c:extLst>
        </c:ser>
        <c:ser>
          <c:idx val="3"/>
          <c:order val="3"/>
          <c:tx>
            <c:v>EBITDA</c:v>
          </c:tx>
          <c:spPr>
            <a:solidFill>
              <a:schemeClr val="accent4"/>
            </a:solidFill>
            <a:ln>
              <a:noFill/>
            </a:ln>
            <a:effectLst/>
          </c:spPr>
          <c:invertIfNegative val="0"/>
          <c:val>
            <c:numRef>
              <c:f>'Mini Model-Cool Tents'!$R$13:$V$13</c:f>
              <c:numCache>
                <c:formatCode>_(* #,##0_);_(* \(#,##0\);_(* "-"??_);_(@_)</c:formatCode>
                <c:ptCount val="5"/>
                <c:pt idx="0">
                  <c:v>7200</c:v>
                </c:pt>
                <c:pt idx="1">
                  <c:v>75600</c:v>
                </c:pt>
                <c:pt idx="2">
                  <c:v>293706</c:v>
                </c:pt>
                <c:pt idx="3">
                  <c:v>818487.17999999993</c:v>
                </c:pt>
                <c:pt idx="4">
                  <c:v>2114047.3661999996</c:v>
                </c:pt>
              </c:numCache>
            </c:numRef>
          </c:val>
          <c:extLst>
            <c:ext xmlns:c16="http://schemas.microsoft.com/office/drawing/2014/chart" uri="{C3380CC4-5D6E-409C-BE32-E72D297353CC}">
              <c16:uniqueId val="{00000003-3A7D-459A-A020-885D62CE9DB4}"/>
            </c:ext>
          </c:extLst>
        </c:ser>
        <c:dLbls>
          <c:showLegendKey val="0"/>
          <c:showVal val="0"/>
          <c:showCatName val="0"/>
          <c:showSerName val="0"/>
          <c:showPercent val="0"/>
          <c:showBubbleSize val="0"/>
        </c:dLbls>
        <c:gapWidth val="150"/>
        <c:axId val="820724528"/>
        <c:axId val="819620944"/>
      </c:barChart>
      <c:catAx>
        <c:axId val="8207245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19620944"/>
        <c:crosses val="autoZero"/>
        <c:auto val="1"/>
        <c:lblAlgn val="ctr"/>
        <c:lblOffset val="100"/>
        <c:noMultiLvlLbl val="0"/>
      </c:catAx>
      <c:valAx>
        <c:axId val="819620944"/>
        <c:scaling>
          <c:orientation val="minMax"/>
        </c:scaling>
        <c:delete val="0"/>
        <c:axPos val="l"/>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2072452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8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Ending Cash Balances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3201181102362206"/>
          <c:y val="0.13868292812619823"/>
          <c:w val="0.83465485564304465"/>
          <c:h val="0.641908617291442"/>
        </c:manualLayout>
      </c:layout>
      <c:lineChart>
        <c:grouping val="standard"/>
        <c:varyColors val="0"/>
        <c:ser>
          <c:idx val="0"/>
          <c:order val="0"/>
          <c:tx>
            <c:strRef>
              <c:f>'Mini Model-Cool Tents'!$P$60</c:f>
              <c:strCache>
                <c:ptCount val="1"/>
                <c:pt idx="0">
                  <c:v>Year End Cash</c:v>
                </c:pt>
              </c:strCache>
            </c:strRef>
          </c:tx>
          <c:spPr>
            <a:ln w="28575" cap="rnd">
              <a:solidFill>
                <a:schemeClr val="accent1"/>
              </a:solidFill>
              <a:round/>
            </a:ln>
            <a:effectLst/>
          </c:spPr>
          <c:marker>
            <c:symbol val="none"/>
          </c:marker>
          <c:cat>
            <c:strLit>
              <c:ptCount val="5"/>
              <c:pt idx="0">
                <c:v>Y1</c:v>
              </c:pt>
              <c:pt idx="1">
                <c:v>Y2</c:v>
              </c:pt>
              <c:pt idx="2">
                <c:v>Y3</c:v>
              </c:pt>
              <c:pt idx="3">
                <c:v>Y4</c:v>
              </c:pt>
              <c:pt idx="4">
                <c:v>Y5</c:v>
              </c:pt>
            </c:strLit>
          </c:cat>
          <c:val>
            <c:numRef>
              <c:f>'Mini Model-Cool Tents'!$R$60:$V$60</c:f>
              <c:numCache>
                <c:formatCode>_(* #,##0_);_(* \(#,##0\);_(* "-"??_);_(@_)</c:formatCode>
                <c:ptCount val="5"/>
                <c:pt idx="0">
                  <c:v>386430.86489705311</c:v>
                </c:pt>
                <c:pt idx="1">
                  <c:v>289762.55171191448</c:v>
                </c:pt>
                <c:pt idx="2">
                  <c:v>399786.51249937864</c:v>
                </c:pt>
                <c:pt idx="3">
                  <c:v>790176.43904026726</c:v>
                </c:pt>
                <c:pt idx="4">
                  <c:v>2319932.744071567</c:v>
                </c:pt>
              </c:numCache>
            </c:numRef>
          </c:val>
          <c:smooth val="0"/>
          <c:extLst>
            <c:ext xmlns:c16="http://schemas.microsoft.com/office/drawing/2014/chart" uri="{C3380CC4-5D6E-409C-BE32-E72D297353CC}">
              <c16:uniqueId val="{00000000-F57A-42D8-9C50-D0F5A73450FA}"/>
            </c:ext>
          </c:extLst>
        </c:ser>
        <c:dLbls>
          <c:showLegendKey val="0"/>
          <c:showVal val="0"/>
          <c:showCatName val="0"/>
          <c:showSerName val="0"/>
          <c:showPercent val="0"/>
          <c:showBubbleSize val="0"/>
        </c:dLbls>
        <c:smooth val="0"/>
        <c:axId val="885401696"/>
        <c:axId val="819035984"/>
      </c:lineChart>
      <c:catAx>
        <c:axId val="8854016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19035984"/>
        <c:crosses val="autoZero"/>
        <c:auto val="1"/>
        <c:lblAlgn val="ctr"/>
        <c:lblOffset val="100"/>
        <c:noMultiLvlLbl val="0"/>
      </c:catAx>
      <c:valAx>
        <c:axId val="819035984"/>
        <c:scaling>
          <c:orientation val="minMax"/>
        </c:scaling>
        <c:delete val="0"/>
        <c:axPos val="l"/>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8540169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Cash Flow Statement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v>Total Operating Cash </c:v>
          </c:tx>
          <c:spPr>
            <a:solidFill>
              <a:schemeClr val="accent1"/>
            </a:solidFill>
            <a:ln>
              <a:noFill/>
            </a:ln>
            <a:effectLst/>
          </c:spPr>
          <c:invertIfNegative val="0"/>
          <c:cat>
            <c:strLit>
              <c:ptCount val="5"/>
              <c:pt idx="0">
                <c:v>Y1</c:v>
              </c:pt>
              <c:pt idx="1">
                <c:v>Y2</c:v>
              </c:pt>
              <c:pt idx="2">
                <c:v>Y3</c:v>
              </c:pt>
              <c:pt idx="3">
                <c:v>Y4</c:v>
              </c:pt>
              <c:pt idx="4">
                <c:v>Y5</c:v>
              </c:pt>
            </c:strLit>
          </c:cat>
          <c:val>
            <c:numRef>
              <c:f>'Mini Model-Cool Tents'!$R$46:$V$46</c:f>
              <c:numCache>
                <c:formatCode>_(* #,##0_);_(* \(#,##0\);_(* "-"??_);_(@_)</c:formatCode>
                <c:ptCount val="5"/>
                <c:pt idx="0">
                  <c:v>-159106.57534246575</c:v>
                </c:pt>
                <c:pt idx="1">
                  <c:v>-91960.312637831041</c:v>
                </c:pt>
                <c:pt idx="2">
                  <c:v>114990.90136487363</c:v>
                </c:pt>
                <c:pt idx="3">
                  <c:v>395630.04885005567</c:v>
                </c:pt>
                <c:pt idx="4">
                  <c:v>1535284.6340674709</c:v>
                </c:pt>
              </c:numCache>
            </c:numRef>
          </c:val>
          <c:extLst>
            <c:ext xmlns:c16="http://schemas.microsoft.com/office/drawing/2014/chart" uri="{C3380CC4-5D6E-409C-BE32-E72D297353CC}">
              <c16:uniqueId val="{00000000-296C-4917-AED0-716EECE88958}"/>
            </c:ext>
          </c:extLst>
        </c:ser>
        <c:ser>
          <c:idx val="1"/>
          <c:order val="1"/>
          <c:tx>
            <c:v>Total Investing Cash</c:v>
          </c:tx>
          <c:spPr>
            <a:solidFill>
              <a:schemeClr val="accent2"/>
            </a:solidFill>
            <a:ln>
              <a:noFill/>
            </a:ln>
            <a:effectLst/>
          </c:spPr>
          <c:invertIfNegative val="0"/>
          <c:cat>
            <c:strLit>
              <c:ptCount val="5"/>
              <c:pt idx="0">
                <c:v>Y1</c:v>
              </c:pt>
              <c:pt idx="1">
                <c:v>Y2</c:v>
              </c:pt>
              <c:pt idx="2">
                <c:v>Y3</c:v>
              </c:pt>
              <c:pt idx="3">
                <c:v>Y4</c:v>
              </c:pt>
              <c:pt idx="4">
                <c:v>Y5</c:v>
              </c:pt>
            </c:strLit>
          </c:cat>
          <c:val>
            <c:numRef>
              <c:f>'Mini Model-Cool Tents'!$R$50:$V$50</c:f>
              <c:numCache>
                <c:formatCode>_(* #,##0_);_(* \(#,##0\);_(* "-"??_);_(@_)</c:formatCode>
                <c:ptCount val="5"/>
                <c:pt idx="0">
                  <c:v>-250000</c:v>
                </c:pt>
                <c:pt idx="1">
                  <c:v>0</c:v>
                </c:pt>
                <c:pt idx="2">
                  <c:v>0</c:v>
                </c:pt>
                <c:pt idx="3">
                  <c:v>0</c:v>
                </c:pt>
                <c:pt idx="4">
                  <c:v>0</c:v>
                </c:pt>
              </c:numCache>
            </c:numRef>
          </c:val>
          <c:extLst>
            <c:ext xmlns:c16="http://schemas.microsoft.com/office/drawing/2014/chart" uri="{C3380CC4-5D6E-409C-BE32-E72D297353CC}">
              <c16:uniqueId val="{00000001-296C-4917-AED0-716EECE88958}"/>
            </c:ext>
          </c:extLst>
        </c:ser>
        <c:ser>
          <c:idx val="2"/>
          <c:order val="2"/>
          <c:tx>
            <c:v>Total Financing Cash</c:v>
          </c:tx>
          <c:spPr>
            <a:solidFill>
              <a:schemeClr val="accent3"/>
            </a:solidFill>
            <a:ln>
              <a:noFill/>
            </a:ln>
            <a:effectLst/>
          </c:spPr>
          <c:invertIfNegative val="0"/>
          <c:cat>
            <c:strLit>
              <c:ptCount val="5"/>
              <c:pt idx="0">
                <c:v>Y1</c:v>
              </c:pt>
              <c:pt idx="1">
                <c:v>Y2</c:v>
              </c:pt>
              <c:pt idx="2">
                <c:v>Y3</c:v>
              </c:pt>
              <c:pt idx="3">
                <c:v>Y4</c:v>
              </c:pt>
              <c:pt idx="4">
                <c:v>Y5</c:v>
              </c:pt>
            </c:strLit>
          </c:cat>
          <c:val>
            <c:numRef>
              <c:f>'Mini Model-Cool Tents'!$R$55:$V$55</c:f>
              <c:numCache>
                <c:formatCode>_(* #,##0_);_(* \(#,##0\);_(* "-"??_);_(@_)</c:formatCode>
                <c:ptCount val="5"/>
                <c:pt idx="0">
                  <c:v>795537.44023951888</c:v>
                </c:pt>
                <c:pt idx="1">
                  <c:v>-4708.0005473075726</c:v>
                </c:pt>
                <c:pt idx="2">
                  <c:v>-4966.9405774094921</c:v>
                </c:pt>
                <c:pt idx="3">
                  <c:v>-5240.1223091670254</c:v>
                </c:pt>
                <c:pt idx="4">
                  <c:v>-5528.3290361711988</c:v>
                </c:pt>
              </c:numCache>
            </c:numRef>
          </c:val>
          <c:extLst>
            <c:ext xmlns:c16="http://schemas.microsoft.com/office/drawing/2014/chart" uri="{C3380CC4-5D6E-409C-BE32-E72D297353CC}">
              <c16:uniqueId val="{00000002-296C-4917-AED0-716EECE88958}"/>
            </c:ext>
          </c:extLst>
        </c:ser>
        <c:dLbls>
          <c:showLegendKey val="0"/>
          <c:showVal val="0"/>
          <c:showCatName val="0"/>
          <c:showSerName val="0"/>
          <c:showPercent val="0"/>
          <c:showBubbleSize val="0"/>
        </c:dLbls>
        <c:gapWidth val="150"/>
        <c:axId val="897103136"/>
        <c:axId val="969841888"/>
      </c:barChart>
      <c:catAx>
        <c:axId val="8971031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69841888"/>
        <c:crosses val="autoZero"/>
        <c:auto val="1"/>
        <c:lblAlgn val="ctr"/>
        <c:lblOffset val="100"/>
        <c:noMultiLvlLbl val="0"/>
      </c:catAx>
      <c:valAx>
        <c:axId val="969841888"/>
        <c:scaling>
          <c:orientation val="minMax"/>
        </c:scaling>
        <c:delete val="0"/>
        <c:axPos val="l"/>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9710313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Income</a:t>
            </a:r>
            <a:r>
              <a:rPr lang="en-US" baseline="0"/>
              <a:t> Statement </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v>Income </c:v>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5"/>
              <c:pt idx="0">
                <c:v>Y1</c:v>
              </c:pt>
              <c:pt idx="1">
                <c:v>Y2</c:v>
              </c:pt>
              <c:pt idx="2">
                <c:v>Y3</c:v>
              </c:pt>
              <c:pt idx="3">
                <c:v>Y4</c:v>
              </c:pt>
              <c:pt idx="4">
                <c:v>Y5</c:v>
              </c:pt>
            </c:strLit>
          </c:cat>
          <c:val>
            <c:numRef>
              <c:f>'Mini Model Blank'!$R$6:$V$6</c:f>
              <c:numCache>
                <c:formatCode>_(* #,##0_);_(* \(#,##0\);_(* "-"??_);_(@_)</c:formatCode>
                <c:ptCount val="5"/>
                <c:pt idx="0">
                  <c:v>0</c:v>
                </c:pt>
                <c:pt idx="1">
                  <c:v>0</c:v>
                </c:pt>
                <c:pt idx="2">
                  <c:v>0</c:v>
                </c:pt>
                <c:pt idx="3">
                  <c:v>0</c:v>
                </c:pt>
                <c:pt idx="4">
                  <c:v>0</c:v>
                </c:pt>
              </c:numCache>
            </c:numRef>
          </c:val>
          <c:extLst>
            <c:ext xmlns:c16="http://schemas.microsoft.com/office/drawing/2014/chart" uri="{C3380CC4-5D6E-409C-BE32-E72D297353CC}">
              <c16:uniqueId val="{00000000-7098-48BC-AFA3-11FBF7F26EB3}"/>
            </c:ext>
          </c:extLst>
        </c:ser>
        <c:ser>
          <c:idx val="1"/>
          <c:order val="1"/>
          <c:tx>
            <c:v>COGS</c:v>
          </c:tx>
          <c:spPr>
            <a:solidFill>
              <a:schemeClr val="accent2"/>
            </a:solidFill>
            <a:ln>
              <a:noFill/>
            </a:ln>
            <a:effectLst/>
          </c:spPr>
          <c:invertIfNegative val="0"/>
          <c:cat>
            <c:strLit>
              <c:ptCount val="5"/>
              <c:pt idx="0">
                <c:v>Y1</c:v>
              </c:pt>
              <c:pt idx="1">
                <c:v>Y2</c:v>
              </c:pt>
              <c:pt idx="2">
                <c:v>Y3</c:v>
              </c:pt>
              <c:pt idx="3">
                <c:v>Y4</c:v>
              </c:pt>
              <c:pt idx="4">
                <c:v>Y5</c:v>
              </c:pt>
            </c:strLit>
          </c:cat>
          <c:val>
            <c:numRef>
              <c:f>'Mini Model Blank'!$R$7:$V$7</c:f>
              <c:numCache>
                <c:formatCode>_(* #,##0_);_(* \(#,##0\);_(* "-"??_);_(@_)</c:formatCode>
                <c:ptCount val="5"/>
                <c:pt idx="0">
                  <c:v>0</c:v>
                </c:pt>
                <c:pt idx="1">
                  <c:v>0</c:v>
                </c:pt>
                <c:pt idx="2">
                  <c:v>0</c:v>
                </c:pt>
                <c:pt idx="3">
                  <c:v>0</c:v>
                </c:pt>
                <c:pt idx="4">
                  <c:v>0</c:v>
                </c:pt>
              </c:numCache>
            </c:numRef>
          </c:val>
          <c:extLst>
            <c:ext xmlns:c16="http://schemas.microsoft.com/office/drawing/2014/chart" uri="{C3380CC4-5D6E-409C-BE32-E72D297353CC}">
              <c16:uniqueId val="{00000001-7098-48BC-AFA3-11FBF7F26EB3}"/>
            </c:ext>
          </c:extLst>
        </c:ser>
        <c:ser>
          <c:idx val="2"/>
          <c:order val="2"/>
          <c:tx>
            <c:v>Expenses</c:v>
          </c:tx>
          <c:spPr>
            <a:solidFill>
              <a:schemeClr val="accent3"/>
            </a:solidFill>
            <a:ln>
              <a:noFill/>
            </a:ln>
            <a:effectLst/>
          </c:spPr>
          <c:invertIfNegative val="0"/>
          <c:cat>
            <c:strLit>
              <c:ptCount val="5"/>
              <c:pt idx="0">
                <c:v>Y1</c:v>
              </c:pt>
              <c:pt idx="1">
                <c:v>Y2</c:v>
              </c:pt>
              <c:pt idx="2">
                <c:v>Y3</c:v>
              </c:pt>
              <c:pt idx="3">
                <c:v>Y4</c:v>
              </c:pt>
              <c:pt idx="4">
                <c:v>Y5</c:v>
              </c:pt>
            </c:strLit>
          </c:cat>
          <c:val>
            <c:numRef>
              <c:f>'Mini Model Blank'!$R$12:$V$12</c:f>
              <c:numCache>
                <c:formatCode>_(* #,##0_);_(* \(#,##0\);_(* "-"??_);_(@_)</c:formatCode>
                <c:ptCount val="5"/>
                <c:pt idx="0">
                  <c:v>0</c:v>
                </c:pt>
                <c:pt idx="1">
                  <c:v>0</c:v>
                </c:pt>
                <c:pt idx="2">
                  <c:v>0</c:v>
                </c:pt>
                <c:pt idx="3">
                  <c:v>0</c:v>
                </c:pt>
                <c:pt idx="4">
                  <c:v>0</c:v>
                </c:pt>
              </c:numCache>
            </c:numRef>
          </c:val>
          <c:extLst>
            <c:ext xmlns:c16="http://schemas.microsoft.com/office/drawing/2014/chart" uri="{C3380CC4-5D6E-409C-BE32-E72D297353CC}">
              <c16:uniqueId val="{00000002-7098-48BC-AFA3-11FBF7F26EB3}"/>
            </c:ext>
          </c:extLst>
        </c:ser>
        <c:ser>
          <c:idx val="3"/>
          <c:order val="3"/>
          <c:tx>
            <c:v>EBITDA</c:v>
          </c:tx>
          <c:spPr>
            <a:solidFill>
              <a:schemeClr val="accent4"/>
            </a:solidFill>
            <a:ln>
              <a:noFill/>
            </a:ln>
            <a:effectLst/>
          </c:spPr>
          <c:invertIfNegative val="0"/>
          <c:val>
            <c:numRef>
              <c:f>'Mini Model Blank'!$R$13:$V$13</c:f>
              <c:numCache>
                <c:formatCode>_(* #,##0_);_(* \(#,##0\);_(* "-"??_);_(@_)</c:formatCode>
                <c:ptCount val="5"/>
                <c:pt idx="0">
                  <c:v>0</c:v>
                </c:pt>
                <c:pt idx="1">
                  <c:v>0</c:v>
                </c:pt>
                <c:pt idx="2">
                  <c:v>0</c:v>
                </c:pt>
                <c:pt idx="3">
                  <c:v>0</c:v>
                </c:pt>
                <c:pt idx="4">
                  <c:v>0</c:v>
                </c:pt>
              </c:numCache>
            </c:numRef>
          </c:val>
          <c:extLst>
            <c:ext xmlns:c16="http://schemas.microsoft.com/office/drawing/2014/chart" uri="{C3380CC4-5D6E-409C-BE32-E72D297353CC}">
              <c16:uniqueId val="{00000003-7098-48BC-AFA3-11FBF7F26EB3}"/>
            </c:ext>
          </c:extLst>
        </c:ser>
        <c:dLbls>
          <c:showLegendKey val="0"/>
          <c:showVal val="0"/>
          <c:showCatName val="0"/>
          <c:showSerName val="0"/>
          <c:showPercent val="0"/>
          <c:showBubbleSize val="0"/>
        </c:dLbls>
        <c:gapWidth val="150"/>
        <c:axId val="820724528"/>
        <c:axId val="819620944"/>
      </c:barChart>
      <c:catAx>
        <c:axId val="8207245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19620944"/>
        <c:crosses val="autoZero"/>
        <c:auto val="1"/>
        <c:lblAlgn val="ctr"/>
        <c:lblOffset val="100"/>
        <c:noMultiLvlLbl val="0"/>
      </c:catAx>
      <c:valAx>
        <c:axId val="819620944"/>
        <c:scaling>
          <c:orientation val="minMax"/>
        </c:scaling>
        <c:delete val="0"/>
        <c:axPos val="l"/>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2072452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8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Ending Cash Balances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3201181102362206"/>
          <c:y val="0.13868292812619823"/>
          <c:w val="0.83465485564304465"/>
          <c:h val="0.63746314408801952"/>
        </c:manualLayout>
      </c:layout>
      <c:lineChart>
        <c:grouping val="standard"/>
        <c:varyColors val="0"/>
        <c:ser>
          <c:idx val="0"/>
          <c:order val="0"/>
          <c:tx>
            <c:strRef>
              <c:f>'Mini Model Blank'!$P$60</c:f>
              <c:strCache>
                <c:ptCount val="1"/>
                <c:pt idx="0">
                  <c:v>Year End Cash</c:v>
                </c:pt>
              </c:strCache>
            </c:strRef>
          </c:tx>
          <c:spPr>
            <a:ln w="28575" cap="rnd">
              <a:solidFill>
                <a:schemeClr val="accent1"/>
              </a:solidFill>
              <a:round/>
            </a:ln>
            <a:effectLst/>
          </c:spPr>
          <c:marker>
            <c:symbol val="none"/>
          </c:marker>
          <c:cat>
            <c:strLit>
              <c:ptCount val="5"/>
              <c:pt idx="0">
                <c:v>Y1</c:v>
              </c:pt>
              <c:pt idx="1">
                <c:v>Y2</c:v>
              </c:pt>
              <c:pt idx="2">
                <c:v>Y3</c:v>
              </c:pt>
              <c:pt idx="3">
                <c:v>Y4</c:v>
              </c:pt>
              <c:pt idx="4">
                <c:v>Y5</c:v>
              </c:pt>
            </c:strLit>
          </c:cat>
          <c:val>
            <c:numRef>
              <c:f>'Mini Model Blank'!$R$60:$V$60</c:f>
              <c:numCache>
                <c:formatCode>_(* #,##0_);_(* \(#,##0\);_(* "-"??_);_(@_)</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0-2953-4AFB-BCBE-0483D32539A5}"/>
            </c:ext>
          </c:extLst>
        </c:ser>
        <c:dLbls>
          <c:showLegendKey val="0"/>
          <c:showVal val="0"/>
          <c:showCatName val="0"/>
          <c:showSerName val="0"/>
          <c:showPercent val="0"/>
          <c:showBubbleSize val="0"/>
        </c:dLbls>
        <c:smooth val="0"/>
        <c:axId val="885401696"/>
        <c:axId val="819035984"/>
      </c:lineChart>
      <c:catAx>
        <c:axId val="8854016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19035984"/>
        <c:crosses val="autoZero"/>
        <c:auto val="1"/>
        <c:lblAlgn val="ctr"/>
        <c:lblOffset val="100"/>
        <c:noMultiLvlLbl val="0"/>
      </c:catAx>
      <c:valAx>
        <c:axId val="819035984"/>
        <c:scaling>
          <c:orientation val="minMax"/>
        </c:scaling>
        <c:delete val="0"/>
        <c:axPos val="l"/>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8540169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Cash Flow Statement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v>Total Operating Cash </c:v>
          </c:tx>
          <c:spPr>
            <a:solidFill>
              <a:schemeClr val="accent1"/>
            </a:solidFill>
            <a:ln>
              <a:noFill/>
            </a:ln>
            <a:effectLst/>
          </c:spPr>
          <c:invertIfNegative val="0"/>
          <c:cat>
            <c:strLit>
              <c:ptCount val="5"/>
              <c:pt idx="0">
                <c:v>Y1</c:v>
              </c:pt>
              <c:pt idx="1">
                <c:v>Y2</c:v>
              </c:pt>
              <c:pt idx="2">
                <c:v>Y3</c:v>
              </c:pt>
              <c:pt idx="3">
                <c:v>Y4</c:v>
              </c:pt>
              <c:pt idx="4">
                <c:v>Y5</c:v>
              </c:pt>
            </c:strLit>
          </c:cat>
          <c:val>
            <c:numRef>
              <c:f>'Mini Model Blank'!$R$46:$V$46</c:f>
              <c:numCache>
                <c:formatCode>_(* #,##0_);_(* \(#,##0\);_(* "-"??_);_(@_)</c:formatCode>
                <c:ptCount val="5"/>
                <c:pt idx="0">
                  <c:v>0</c:v>
                </c:pt>
                <c:pt idx="1">
                  <c:v>0</c:v>
                </c:pt>
                <c:pt idx="2">
                  <c:v>0</c:v>
                </c:pt>
                <c:pt idx="3">
                  <c:v>0</c:v>
                </c:pt>
                <c:pt idx="4">
                  <c:v>0</c:v>
                </c:pt>
              </c:numCache>
            </c:numRef>
          </c:val>
          <c:extLst>
            <c:ext xmlns:c16="http://schemas.microsoft.com/office/drawing/2014/chart" uri="{C3380CC4-5D6E-409C-BE32-E72D297353CC}">
              <c16:uniqueId val="{00000000-10F3-4D52-9CB4-0B353E220A75}"/>
            </c:ext>
          </c:extLst>
        </c:ser>
        <c:ser>
          <c:idx val="1"/>
          <c:order val="1"/>
          <c:tx>
            <c:v>Total Investing Cash</c:v>
          </c:tx>
          <c:spPr>
            <a:solidFill>
              <a:schemeClr val="accent2"/>
            </a:solidFill>
            <a:ln>
              <a:noFill/>
            </a:ln>
            <a:effectLst/>
          </c:spPr>
          <c:invertIfNegative val="0"/>
          <c:cat>
            <c:strLit>
              <c:ptCount val="5"/>
              <c:pt idx="0">
                <c:v>Y1</c:v>
              </c:pt>
              <c:pt idx="1">
                <c:v>Y2</c:v>
              </c:pt>
              <c:pt idx="2">
                <c:v>Y3</c:v>
              </c:pt>
              <c:pt idx="3">
                <c:v>Y4</c:v>
              </c:pt>
              <c:pt idx="4">
                <c:v>Y5</c:v>
              </c:pt>
            </c:strLit>
          </c:cat>
          <c:val>
            <c:numRef>
              <c:f>'Mini Model Blank'!$R$50:$V$50</c:f>
              <c:numCache>
                <c:formatCode>_(* #,##0_);_(* \(#,##0\);_(* "-"??_);_(@_)</c:formatCode>
                <c:ptCount val="5"/>
                <c:pt idx="0">
                  <c:v>0</c:v>
                </c:pt>
                <c:pt idx="1">
                  <c:v>0</c:v>
                </c:pt>
                <c:pt idx="2">
                  <c:v>0</c:v>
                </c:pt>
                <c:pt idx="3">
                  <c:v>0</c:v>
                </c:pt>
                <c:pt idx="4">
                  <c:v>0</c:v>
                </c:pt>
              </c:numCache>
            </c:numRef>
          </c:val>
          <c:extLst>
            <c:ext xmlns:c16="http://schemas.microsoft.com/office/drawing/2014/chart" uri="{C3380CC4-5D6E-409C-BE32-E72D297353CC}">
              <c16:uniqueId val="{00000001-10F3-4D52-9CB4-0B353E220A75}"/>
            </c:ext>
          </c:extLst>
        </c:ser>
        <c:ser>
          <c:idx val="2"/>
          <c:order val="2"/>
          <c:tx>
            <c:v>Total Financing Cash</c:v>
          </c:tx>
          <c:spPr>
            <a:solidFill>
              <a:schemeClr val="accent3"/>
            </a:solidFill>
            <a:ln>
              <a:noFill/>
            </a:ln>
            <a:effectLst/>
          </c:spPr>
          <c:invertIfNegative val="0"/>
          <c:cat>
            <c:strLit>
              <c:ptCount val="5"/>
              <c:pt idx="0">
                <c:v>Y1</c:v>
              </c:pt>
              <c:pt idx="1">
                <c:v>Y2</c:v>
              </c:pt>
              <c:pt idx="2">
                <c:v>Y3</c:v>
              </c:pt>
              <c:pt idx="3">
                <c:v>Y4</c:v>
              </c:pt>
              <c:pt idx="4">
                <c:v>Y5</c:v>
              </c:pt>
            </c:strLit>
          </c:cat>
          <c:val>
            <c:numRef>
              <c:f>'Mini Model Blank'!$R$55:$V$55</c:f>
              <c:numCache>
                <c:formatCode>_(* #,##0_);_(* \(#,##0\);_(* "-"??_);_(@_)</c:formatCode>
                <c:ptCount val="5"/>
                <c:pt idx="0">
                  <c:v>0</c:v>
                </c:pt>
                <c:pt idx="1">
                  <c:v>0</c:v>
                </c:pt>
                <c:pt idx="2">
                  <c:v>0</c:v>
                </c:pt>
                <c:pt idx="3">
                  <c:v>0</c:v>
                </c:pt>
                <c:pt idx="4">
                  <c:v>0</c:v>
                </c:pt>
              </c:numCache>
            </c:numRef>
          </c:val>
          <c:extLst>
            <c:ext xmlns:c16="http://schemas.microsoft.com/office/drawing/2014/chart" uri="{C3380CC4-5D6E-409C-BE32-E72D297353CC}">
              <c16:uniqueId val="{00000002-10F3-4D52-9CB4-0B353E220A75}"/>
            </c:ext>
          </c:extLst>
        </c:ser>
        <c:dLbls>
          <c:showLegendKey val="0"/>
          <c:showVal val="0"/>
          <c:showCatName val="0"/>
          <c:showSerName val="0"/>
          <c:showPercent val="0"/>
          <c:showBubbleSize val="0"/>
        </c:dLbls>
        <c:gapWidth val="150"/>
        <c:axId val="897103136"/>
        <c:axId val="969841888"/>
      </c:barChart>
      <c:catAx>
        <c:axId val="8971031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69841888"/>
        <c:crosses val="autoZero"/>
        <c:auto val="1"/>
        <c:lblAlgn val="ctr"/>
        <c:lblOffset val="100"/>
        <c:noMultiLvlLbl val="0"/>
      </c:catAx>
      <c:valAx>
        <c:axId val="969841888"/>
        <c:scaling>
          <c:orientation val="minMax"/>
        </c:scaling>
        <c:delete val="0"/>
        <c:axPos val="l"/>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9710313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chart" Target="../charts/chart5.xml"/><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7</xdr:col>
      <xdr:colOff>164782</xdr:colOff>
      <xdr:row>3</xdr:row>
      <xdr:rowOff>32384</xdr:rowOff>
    </xdr:from>
    <xdr:to>
      <xdr:col>14</xdr:col>
      <xdr:colOff>271462</xdr:colOff>
      <xdr:row>18</xdr:row>
      <xdr:rowOff>61912</xdr:rowOff>
    </xdr:to>
    <xdr:graphicFrame macro="">
      <xdr:nvGraphicFramePr>
        <xdr:cNvPr id="2" name="Chart 1">
          <a:extLst>
            <a:ext uri="{FF2B5EF4-FFF2-40B4-BE49-F238E27FC236}">
              <a16:creationId xmlns:a16="http://schemas.microsoft.com/office/drawing/2014/main" id="{9C7EA399-E4A9-42FD-B112-375D5D06D4A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169067</xdr:colOff>
      <xdr:row>18</xdr:row>
      <xdr:rowOff>97632</xdr:rowOff>
    </xdr:from>
    <xdr:to>
      <xdr:col>14</xdr:col>
      <xdr:colOff>273842</xdr:colOff>
      <xdr:row>34</xdr:row>
      <xdr:rowOff>1</xdr:rowOff>
    </xdr:to>
    <xdr:graphicFrame macro="">
      <xdr:nvGraphicFramePr>
        <xdr:cNvPr id="3" name="Chart 2">
          <a:extLst>
            <a:ext uri="{FF2B5EF4-FFF2-40B4-BE49-F238E27FC236}">
              <a16:creationId xmlns:a16="http://schemas.microsoft.com/office/drawing/2014/main" id="{02F0021A-EC21-4A59-90DB-7A43680E0C3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169067</xdr:colOff>
      <xdr:row>34</xdr:row>
      <xdr:rowOff>69056</xdr:rowOff>
    </xdr:from>
    <xdr:to>
      <xdr:col>14</xdr:col>
      <xdr:colOff>273842</xdr:colOff>
      <xdr:row>49</xdr:row>
      <xdr:rowOff>97631</xdr:rowOff>
    </xdr:to>
    <xdr:graphicFrame macro="">
      <xdr:nvGraphicFramePr>
        <xdr:cNvPr id="4" name="Chart 3">
          <a:extLst>
            <a:ext uri="{FF2B5EF4-FFF2-40B4-BE49-F238E27FC236}">
              <a16:creationId xmlns:a16="http://schemas.microsoft.com/office/drawing/2014/main" id="{06E4C21C-74B9-42BF-8470-5E6C70C0DBE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7</xdr:col>
      <xdr:colOff>164782</xdr:colOff>
      <xdr:row>3</xdr:row>
      <xdr:rowOff>32384</xdr:rowOff>
    </xdr:from>
    <xdr:to>
      <xdr:col>14</xdr:col>
      <xdr:colOff>271462</xdr:colOff>
      <xdr:row>18</xdr:row>
      <xdr:rowOff>61912</xdr:rowOff>
    </xdr:to>
    <xdr:graphicFrame macro="">
      <xdr:nvGraphicFramePr>
        <xdr:cNvPr id="2" name="Chart 1">
          <a:extLst>
            <a:ext uri="{FF2B5EF4-FFF2-40B4-BE49-F238E27FC236}">
              <a16:creationId xmlns:a16="http://schemas.microsoft.com/office/drawing/2014/main" id="{2F7AE8B3-0799-4EA2-843D-9B462AAFFC0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169067</xdr:colOff>
      <xdr:row>18</xdr:row>
      <xdr:rowOff>97632</xdr:rowOff>
    </xdr:from>
    <xdr:to>
      <xdr:col>14</xdr:col>
      <xdr:colOff>273842</xdr:colOff>
      <xdr:row>34</xdr:row>
      <xdr:rowOff>1</xdr:rowOff>
    </xdr:to>
    <xdr:graphicFrame macro="">
      <xdr:nvGraphicFramePr>
        <xdr:cNvPr id="3" name="Chart 2">
          <a:extLst>
            <a:ext uri="{FF2B5EF4-FFF2-40B4-BE49-F238E27FC236}">
              <a16:creationId xmlns:a16="http://schemas.microsoft.com/office/drawing/2014/main" id="{8B669F40-6859-4D22-9349-5F3FB7F246F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169067</xdr:colOff>
      <xdr:row>34</xdr:row>
      <xdr:rowOff>69056</xdr:rowOff>
    </xdr:from>
    <xdr:to>
      <xdr:col>14</xdr:col>
      <xdr:colOff>273842</xdr:colOff>
      <xdr:row>49</xdr:row>
      <xdr:rowOff>97631</xdr:rowOff>
    </xdr:to>
    <xdr:graphicFrame macro="">
      <xdr:nvGraphicFramePr>
        <xdr:cNvPr id="4" name="Chart 3">
          <a:extLst>
            <a:ext uri="{FF2B5EF4-FFF2-40B4-BE49-F238E27FC236}">
              <a16:creationId xmlns:a16="http://schemas.microsoft.com/office/drawing/2014/main" id="{0D3A6B77-92C6-4A6E-A1D9-183123AC7A1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ebextensions/_rels/taskpanes.xml.rels><?xml version="1.0" encoding="UTF-8" standalone="yes"?>
<Relationships xmlns="http://schemas.openxmlformats.org/package/2006/relationships"><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0" width="350" row="5">
    <wetp:webextensionref xmlns:r="http://schemas.openxmlformats.org/officeDocument/2006/relationships" r:id="rId1"/>
  </wetp:taskpane>
</wetp:taskpanes>
</file>

<file path=xl/webextensions/webextension1.xml><?xml version="1.0" encoding="utf-8"?>
<we:webextension xmlns:we="http://schemas.microsoft.com/office/webextensions/webextension/2010/11" id="{87007777-42CF-4E12-9880-9DC32672AD71}">
  <we:reference id="29673e3c-d826-4f00-92ee-162334a52b1a" version="1.0.0.8" store="EXCatalog" storeType="EXCatalog"/>
  <we:alternateReferences>
    <we:reference id="WA200009404" version="1.0.0.8" store="en-US" storeType="OMEX"/>
  </we:alternateReferences>
  <we:properties>
    <we:property name="claude.fileId" value="&quot;dd9608e5-2e4f-4561-b7d7-3ba3e80077d6&quot;"/>
  </we:properties>
  <we:bindings/>
  <we:snapshot xmlns:r="http://schemas.openxmlformats.org/officeDocument/2006/relationships"/>
</we:webextension>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C6D423-0212-42AC-B8B3-D7B5385F81C2}">
  <dimension ref="A2:C19"/>
  <sheetViews>
    <sheetView tabSelected="1" workbookViewId="0">
      <selection activeCell="B27" sqref="B27"/>
    </sheetView>
  </sheetViews>
  <sheetFormatPr defaultRowHeight="21.75" x14ac:dyDescent="0.6"/>
  <cols>
    <col min="1" max="3" width="55.5703125" style="38" customWidth="1"/>
    <col min="4" max="16384" width="9.140625" style="38"/>
  </cols>
  <sheetData>
    <row r="2" spans="1:3" x14ac:dyDescent="0.6">
      <c r="A2" s="37"/>
      <c r="B2" s="37"/>
      <c r="C2" s="37"/>
    </row>
    <row r="3" spans="1:3" ht="51" x14ac:dyDescent="0.6">
      <c r="A3" s="39" t="e" vm="1">
        <v>#VALUE!</v>
      </c>
      <c r="B3" s="40" t="s">
        <v>98</v>
      </c>
      <c r="C3" s="40"/>
    </row>
    <row r="4" spans="1:3" ht="23.25" x14ac:dyDescent="0.6">
      <c r="A4" s="39"/>
      <c r="B4" s="41" t="s">
        <v>99</v>
      </c>
      <c r="C4" s="41"/>
    </row>
    <row r="5" spans="1:3" x14ac:dyDescent="0.6">
      <c r="A5" s="39"/>
      <c r="B5" s="42" t="s">
        <v>100</v>
      </c>
      <c r="C5" s="42"/>
    </row>
    <row r="6" spans="1:3" x14ac:dyDescent="0.6">
      <c r="A6" s="37"/>
      <c r="B6" s="37"/>
      <c r="C6" s="37"/>
    </row>
    <row r="8" spans="1:3" ht="3.75" customHeight="1" x14ac:dyDescent="0.6">
      <c r="A8" s="43"/>
      <c r="B8" s="43"/>
      <c r="C8" s="43"/>
    </row>
    <row r="10" spans="1:3" ht="23.25" x14ac:dyDescent="0.6">
      <c r="A10" s="44" t="s">
        <v>101</v>
      </c>
      <c r="B10" s="44"/>
      <c r="C10" s="44"/>
    </row>
    <row r="11" spans="1:3" x14ac:dyDescent="0.6">
      <c r="A11" s="45"/>
      <c r="B11" s="45"/>
      <c r="C11" s="45"/>
    </row>
    <row r="12" spans="1:3" ht="72.75" customHeight="1" x14ac:dyDescent="0.6">
      <c r="A12" s="46" t="s">
        <v>102</v>
      </c>
      <c r="B12" s="46"/>
      <c r="C12" s="46"/>
    </row>
    <row r="13" spans="1:3" ht="3.75" customHeight="1" x14ac:dyDescent="0.6">
      <c r="A13" s="45"/>
      <c r="B13" s="45"/>
      <c r="C13" s="45"/>
    </row>
    <row r="15" spans="1:3" ht="23.25" x14ac:dyDescent="0.6">
      <c r="A15" s="47" t="s">
        <v>103</v>
      </c>
      <c r="B15" s="47"/>
      <c r="C15" s="47"/>
    </row>
    <row r="16" spans="1:3" ht="129" customHeight="1" x14ac:dyDescent="0.6">
      <c r="A16" s="49" t="s">
        <v>104</v>
      </c>
      <c r="B16" s="49"/>
      <c r="C16" s="49"/>
    </row>
    <row r="17" spans="1:3" x14ac:dyDescent="0.6">
      <c r="A17" s="48"/>
      <c r="B17" s="48"/>
      <c r="C17" s="48"/>
    </row>
    <row r="18" spans="1:3" x14ac:dyDescent="0.6">
      <c r="A18" s="43"/>
      <c r="B18" s="43"/>
      <c r="C18" s="43"/>
    </row>
    <row r="19" spans="1:3" x14ac:dyDescent="0.6">
      <c r="A19" s="50" t="s">
        <v>105</v>
      </c>
      <c r="B19" s="50"/>
      <c r="C19" s="50"/>
    </row>
  </sheetData>
  <mergeCells count="9">
    <mergeCell ref="A15:C15"/>
    <mergeCell ref="A16:C16"/>
    <mergeCell ref="A19:C19"/>
    <mergeCell ref="A10:C10"/>
    <mergeCell ref="A12:C12"/>
    <mergeCell ref="A3:A5"/>
    <mergeCell ref="B3:C3"/>
    <mergeCell ref="B4:C4"/>
    <mergeCell ref="B5:C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EF96C3-37C5-480E-AADE-785EA3645869}">
  <sheetPr>
    <pageSetUpPr fitToPage="1"/>
  </sheetPr>
  <dimension ref="A1:V60"/>
  <sheetViews>
    <sheetView zoomScale="88" zoomScaleNormal="115" workbookViewId="0">
      <selection activeCell="C7" sqref="C7:C8"/>
    </sheetView>
  </sheetViews>
  <sheetFormatPr defaultRowHeight="15" x14ac:dyDescent="0.25"/>
  <cols>
    <col min="1" max="1" width="18.85546875" customWidth="1"/>
    <col min="2" max="2" width="7.42578125" customWidth="1"/>
    <col min="3" max="3" width="11.42578125" customWidth="1"/>
    <col min="4" max="5" width="9.7109375" customWidth="1"/>
    <col min="6" max="6" width="11" customWidth="1"/>
    <col min="7" max="7" width="13" customWidth="1"/>
    <col min="16" max="16" width="19.28515625" customWidth="1"/>
    <col min="17" max="17" width="2.85546875" customWidth="1"/>
    <col min="18" max="22" width="12" customWidth="1"/>
  </cols>
  <sheetData>
    <row r="1" spans="1:22" ht="18.75" x14ac:dyDescent="0.3">
      <c r="A1" s="1" t="s">
        <v>97</v>
      </c>
    </row>
    <row r="2" spans="1:22" ht="15.75" x14ac:dyDescent="0.25">
      <c r="C2" s="2">
        <v>1</v>
      </c>
      <c r="D2" s="2">
        <v>2</v>
      </c>
      <c r="E2" s="2">
        <v>3</v>
      </c>
      <c r="F2" s="2">
        <v>4</v>
      </c>
      <c r="G2" s="2">
        <v>5</v>
      </c>
      <c r="P2" s="36" t="s">
        <v>0</v>
      </c>
      <c r="Q2" s="36"/>
      <c r="R2" s="36"/>
      <c r="S2" s="36"/>
      <c r="T2" s="36"/>
      <c r="U2" s="36"/>
      <c r="V2" s="36"/>
    </row>
    <row r="3" spans="1:22" x14ac:dyDescent="0.25">
      <c r="A3" s="3"/>
      <c r="B3" s="4"/>
      <c r="C3" s="5" t="s">
        <v>1</v>
      </c>
      <c r="D3" s="5" t="s">
        <v>2</v>
      </c>
      <c r="E3" s="5" t="s">
        <v>3</v>
      </c>
      <c r="F3" s="5" t="s">
        <v>4</v>
      </c>
      <c r="G3" s="5" t="s">
        <v>5</v>
      </c>
      <c r="R3" s="5" t="str">
        <f>C3</f>
        <v>Y1</v>
      </c>
      <c r="S3" s="5" t="str">
        <f t="shared" ref="S3:V3" si="0">D3</f>
        <v>Y2</v>
      </c>
      <c r="T3" s="5" t="str">
        <f t="shared" si="0"/>
        <v>Y3</v>
      </c>
      <c r="U3" s="5" t="str">
        <f t="shared" si="0"/>
        <v>Y4</v>
      </c>
      <c r="V3" s="5" t="str">
        <f t="shared" si="0"/>
        <v>Y5</v>
      </c>
    </row>
    <row r="4" spans="1:22" x14ac:dyDescent="0.25">
      <c r="A4" t="s">
        <v>6</v>
      </c>
      <c r="B4" s="6" t="s">
        <v>94</v>
      </c>
    </row>
    <row r="5" spans="1:22" ht="15.75" thickBot="1" x14ac:dyDescent="0.3">
      <c r="A5" s="35" t="s">
        <v>90</v>
      </c>
      <c r="B5" s="35"/>
      <c r="C5" s="35"/>
      <c r="D5" s="35"/>
      <c r="E5" s="35"/>
      <c r="F5" s="35"/>
      <c r="G5" s="35"/>
      <c r="P5" s="35" t="s">
        <v>7</v>
      </c>
      <c r="Q5" s="35"/>
      <c r="R5" s="35"/>
      <c r="S5" s="35"/>
      <c r="T5" s="35"/>
      <c r="U5" s="35"/>
      <c r="V5" s="35"/>
    </row>
    <row r="6" spans="1:22" x14ac:dyDescent="0.25">
      <c r="A6" t="s">
        <v>8</v>
      </c>
      <c r="B6" s="6"/>
      <c r="D6" s="7">
        <v>1.1000000000000001</v>
      </c>
      <c r="E6" s="7">
        <v>1.1000000000000001</v>
      </c>
      <c r="F6" s="7">
        <f t="shared" ref="F6:G6" si="1">E6</f>
        <v>1.1000000000000001</v>
      </c>
      <c r="G6" s="7">
        <f t="shared" si="1"/>
        <v>1.1000000000000001</v>
      </c>
      <c r="P6" t="s">
        <v>9</v>
      </c>
      <c r="R6" s="8">
        <f>C8*C7</f>
        <v>360000</v>
      </c>
      <c r="S6" s="8">
        <f>D8*D7</f>
        <v>756000</v>
      </c>
      <c r="T6" s="8">
        <f>E8*E7</f>
        <v>1587600</v>
      </c>
      <c r="U6" s="8">
        <f>F8*F7</f>
        <v>3333960</v>
      </c>
      <c r="V6" s="8">
        <f>G8*G7</f>
        <v>7001316.0000000009</v>
      </c>
    </row>
    <row r="7" spans="1:22" x14ac:dyDescent="0.25">
      <c r="A7" t="str">
        <f>"# of "&amp;$B$4</f>
        <v># of Cool Tents</v>
      </c>
      <c r="C7" s="9">
        <v>1000</v>
      </c>
      <c r="D7" s="10">
        <f>C7*(1+D6)</f>
        <v>2100</v>
      </c>
      <c r="E7" s="10">
        <f>D7*(1+E6)</f>
        <v>4410</v>
      </c>
      <c r="F7" s="10">
        <f>E7*(1+F6)</f>
        <v>9261</v>
      </c>
      <c r="G7" s="10">
        <f t="shared" ref="G7" si="2">F7*(1+G6)</f>
        <v>19448.100000000002</v>
      </c>
      <c r="P7" t="s">
        <v>10</v>
      </c>
      <c r="Q7" s="11"/>
      <c r="R7" s="12">
        <f>C7*C9</f>
        <v>180000</v>
      </c>
      <c r="S7" s="12">
        <f>D7*D9</f>
        <v>340200</v>
      </c>
      <c r="T7" s="12">
        <f>E7*E9</f>
        <v>642978</v>
      </c>
      <c r="U7" s="12">
        <f>F7*F9</f>
        <v>1215228.4200000002</v>
      </c>
      <c r="V7" s="12">
        <f>G7*G9</f>
        <v>2296781.713800001</v>
      </c>
    </row>
    <row r="8" spans="1:22" x14ac:dyDescent="0.25">
      <c r="A8" t="str">
        <f>"Sales Price per "&amp;$B$4</f>
        <v>Sales Price per Cool Tents</v>
      </c>
      <c r="C8" s="13">
        <v>360</v>
      </c>
      <c r="D8" s="13">
        <f>C8</f>
        <v>360</v>
      </c>
      <c r="E8" s="13">
        <f>D8</f>
        <v>360</v>
      </c>
      <c r="F8" s="13">
        <f t="shared" ref="F8:G8" si="3">E8</f>
        <v>360</v>
      </c>
      <c r="G8" s="13">
        <f t="shared" si="3"/>
        <v>360</v>
      </c>
      <c r="P8" t="s">
        <v>11</v>
      </c>
      <c r="R8" s="12">
        <f>R6-R7</f>
        <v>180000</v>
      </c>
      <c r="S8" s="12">
        <f>S6-S7</f>
        <v>415800</v>
      </c>
      <c r="T8" s="12">
        <f>T6-T7</f>
        <v>944622</v>
      </c>
      <c r="U8" s="12">
        <f>U6-U7</f>
        <v>2118731.58</v>
      </c>
      <c r="V8" s="12">
        <f>V6-V7</f>
        <v>4704534.2862</v>
      </c>
    </row>
    <row r="9" spans="1:22" x14ac:dyDescent="0.25">
      <c r="A9" t="str">
        <f>"Cost per "&amp;$B$4</f>
        <v>Cost per Cool Tents</v>
      </c>
      <c r="C9" s="13">
        <v>180</v>
      </c>
      <c r="D9" s="13">
        <f>C9*90%</f>
        <v>162</v>
      </c>
      <c r="E9" s="13">
        <f t="shared" ref="E9:G9" si="4">D9*90%</f>
        <v>145.80000000000001</v>
      </c>
      <c r="F9" s="13">
        <f t="shared" si="4"/>
        <v>131.22000000000003</v>
      </c>
      <c r="G9" s="13">
        <f t="shared" si="4"/>
        <v>118.09800000000003</v>
      </c>
      <c r="R9" s="14">
        <f>R8/R6</f>
        <v>0.5</v>
      </c>
      <c r="S9" s="14">
        <f t="shared" ref="S9:V9" si="5">S8/S6</f>
        <v>0.55000000000000004</v>
      </c>
      <c r="T9" s="14">
        <f t="shared" si="5"/>
        <v>0.59499999999999997</v>
      </c>
      <c r="U9" s="14">
        <f t="shared" si="5"/>
        <v>0.63550000000000006</v>
      </c>
      <c r="V9" s="14">
        <f t="shared" si="5"/>
        <v>0.67194999999999994</v>
      </c>
    </row>
    <row r="10" spans="1:22" x14ac:dyDescent="0.25">
      <c r="A10" t="s">
        <v>12</v>
      </c>
      <c r="C10" s="15">
        <v>0.3</v>
      </c>
      <c r="D10" s="15">
        <v>0.28999999999999998</v>
      </c>
      <c r="E10" s="15">
        <v>0.27</v>
      </c>
      <c r="F10" s="15">
        <f t="shared" ref="F10:G10" si="6">E10</f>
        <v>0.27</v>
      </c>
      <c r="G10" s="15">
        <f t="shared" si="6"/>
        <v>0.27</v>
      </c>
      <c r="P10" t="s">
        <v>13</v>
      </c>
      <c r="R10" s="8">
        <f>C10*R6</f>
        <v>108000</v>
      </c>
      <c r="S10" s="8">
        <f>D10*S6</f>
        <v>219239.99999999997</v>
      </c>
      <c r="T10" s="8">
        <f>E10*T6</f>
        <v>428652</v>
      </c>
      <c r="U10" s="8">
        <f>F10*U6</f>
        <v>900169.20000000007</v>
      </c>
      <c r="V10" s="8">
        <f>G10*V6</f>
        <v>1890355.3200000003</v>
      </c>
    </row>
    <row r="11" spans="1:22" x14ac:dyDescent="0.25">
      <c r="A11" t="s">
        <v>14</v>
      </c>
      <c r="C11" s="15">
        <v>0.18</v>
      </c>
      <c r="D11" s="15">
        <v>0.16</v>
      </c>
      <c r="E11" s="15">
        <v>0.14000000000000001</v>
      </c>
      <c r="F11" s="15">
        <v>0.12</v>
      </c>
      <c r="G11" s="15">
        <v>0.1</v>
      </c>
      <c r="P11" t="s">
        <v>15</v>
      </c>
      <c r="R11" s="8">
        <f>R6*C11</f>
        <v>64800</v>
      </c>
      <c r="S11" s="8">
        <f>S6*D11</f>
        <v>120960</v>
      </c>
      <c r="T11" s="8">
        <f>T6*E11</f>
        <v>222264.00000000003</v>
      </c>
      <c r="U11" s="8">
        <f>U6*F11</f>
        <v>400075.2</v>
      </c>
      <c r="V11" s="8">
        <f>V6*G11</f>
        <v>700131.60000000009</v>
      </c>
    </row>
    <row r="12" spans="1:22" x14ac:dyDescent="0.25">
      <c r="P12" t="s">
        <v>16</v>
      </c>
      <c r="R12" s="12">
        <f>SUM(R10:R11)</f>
        <v>172800</v>
      </c>
      <c r="S12" s="12">
        <f>SUM(S10:S11)</f>
        <v>340200</v>
      </c>
      <c r="T12" s="12">
        <f>SUM(T10:T11)</f>
        <v>650916</v>
      </c>
      <c r="U12" s="12">
        <f>SUM(U10:U11)</f>
        <v>1300244.4000000001</v>
      </c>
      <c r="V12" s="12">
        <f>SUM(V10:V11)</f>
        <v>2590486.9200000004</v>
      </c>
    </row>
    <row r="13" spans="1:22" ht="15.75" thickBot="1" x14ac:dyDescent="0.3">
      <c r="A13" s="35" t="s">
        <v>91</v>
      </c>
      <c r="B13" s="35"/>
      <c r="C13" s="35"/>
      <c r="D13" s="35"/>
      <c r="E13" s="35"/>
      <c r="F13" s="35"/>
      <c r="G13" s="35"/>
      <c r="H13" s="8"/>
      <c r="P13" t="s">
        <v>17</v>
      </c>
      <c r="R13" s="12">
        <f>R8-R12</f>
        <v>7200</v>
      </c>
      <c r="S13" s="12">
        <f>S8-S12</f>
        <v>75600</v>
      </c>
      <c r="T13" s="12">
        <f>T8-T12</f>
        <v>293706</v>
      </c>
      <c r="U13" s="12">
        <f>U8-U12</f>
        <v>818487.17999999993</v>
      </c>
      <c r="V13" s="12">
        <f>V8-V12</f>
        <v>2114047.3661999996</v>
      </c>
    </row>
    <row r="14" spans="1:22" x14ac:dyDescent="0.25">
      <c r="A14" t="s">
        <v>18</v>
      </c>
      <c r="C14" s="16">
        <v>250000</v>
      </c>
      <c r="D14" s="8"/>
      <c r="E14" s="8"/>
      <c r="F14" s="8"/>
      <c r="G14" s="8"/>
      <c r="H14" s="8"/>
      <c r="P14" t="s">
        <v>19</v>
      </c>
      <c r="R14" s="8">
        <f>C14/C15</f>
        <v>35714.285714285717</v>
      </c>
      <c r="S14" s="8">
        <f>R14</f>
        <v>35714.285714285717</v>
      </c>
      <c r="T14" s="8">
        <f>S14</f>
        <v>35714.285714285717</v>
      </c>
      <c r="U14" s="8">
        <f>T14</f>
        <v>35714.285714285717</v>
      </c>
      <c r="V14" s="8">
        <f>U14</f>
        <v>35714.285714285717</v>
      </c>
    </row>
    <row r="15" spans="1:22" x14ac:dyDescent="0.25">
      <c r="A15" t="s">
        <v>20</v>
      </c>
      <c r="C15" s="16">
        <v>7</v>
      </c>
      <c r="D15" s="8"/>
      <c r="E15" s="8"/>
      <c r="F15" s="8"/>
      <c r="G15" s="8"/>
      <c r="H15" s="8"/>
      <c r="P15" t="s">
        <v>21</v>
      </c>
      <c r="R15" s="8">
        <f>-C23</f>
        <v>5499.9999999999991</v>
      </c>
      <c r="S15" s="8">
        <f>-D23</f>
        <v>5254.5592131735375</v>
      </c>
      <c r="T15" s="8">
        <f>-E23</f>
        <v>4995.6191830716207</v>
      </c>
      <c r="U15" s="8">
        <f>-F23</f>
        <v>4722.4374513140974</v>
      </c>
      <c r="V15" s="8">
        <f>-G23</f>
        <v>4434.2307243099121</v>
      </c>
    </row>
    <row r="16" spans="1:22" x14ac:dyDescent="0.25">
      <c r="P16" s="3" t="s">
        <v>22</v>
      </c>
      <c r="Q16" s="3"/>
      <c r="R16" s="17">
        <f>R13-R14-R15</f>
        <v>-34014.285714285717</v>
      </c>
      <c r="S16" s="17">
        <f t="shared" ref="S16:V16" si="7">S13-S14-S15</f>
        <v>34631.155072540743</v>
      </c>
      <c r="T16" s="17">
        <f t="shared" si="7"/>
        <v>252996.09510264266</v>
      </c>
      <c r="U16" s="17">
        <f t="shared" si="7"/>
        <v>778050.45683440019</v>
      </c>
      <c r="V16" s="17">
        <f t="shared" si="7"/>
        <v>2073898.8497614041</v>
      </c>
    </row>
    <row r="17" spans="1:22" ht="15.75" thickBot="1" x14ac:dyDescent="0.3">
      <c r="A17" s="35" t="s">
        <v>92</v>
      </c>
      <c r="B17" s="35"/>
      <c r="C17" s="35"/>
      <c r="D17" s="35"/>
      <c r="E17" s="35"/>
      <c r="F17" s="35"/>
      <c r="G17" s="35"/>
      <c r="H17" s="8"/>
      <c r="R17" s="18">
        <f>R16/R6</f>
        <v>-9.448412698412699E-2</v>
      </c>
      <c r="S17" s="18">
        <f>S16/S6</f>
        <v>4.5808406180609447E-2</v>
      </c>
      <c r="T17" s="18">
        <f>T16/T6</f>
        <v>0.15935758068949527</v>
      </c>
      <c r="U17" s="18">
        <f>U16/U6</f>
        <v>0.23337126325282853</v>
      </c>
      <c r="V17" s="18">
        <f>V16/V6</f>
        <v>0.29621557572339313</v>
      </c>
    </row>
    <row r="18" spans="1:22" x14ac:dyDescent="0.25">
      <c r="A18" t="s">
        <v>23</v>
      </c>
      <c r="C18" s="16">
        <v>700000</v>
      </c>
      <c r="H18" s="8"/>
    </row>
    <row r="19" spans="1:22" ht="15.75" thickBot="1" x14ac:dyDescent="0.3">
      <c r="A19" t="s">
        <v>24</v>
      </c>
      <c r="C19" s="16">
        <v>100000</v>
      </c>
      <c r="D19" s="8"/>
      <c r="E19" s="8"/>
      <c r="F19" s="8"/>
      <c r="G19" s="8"/>
      <c r="H19" s="8"/>
      <c r="P19" s="35" t="s">
        <v>25</v>
      </c>
      <c r="Q19" s="35"/>
      <c r="R19" s="35"/>
      <c r="S19" s="35"/>
      <c r="T19" s="35"/>
      <c r="U19" s="35"/>
      <c r="V19" s="35"/>
    </row>
    <row r="20" spans="1:22" x14ac:dyDescent="0.25">
      <c r="A20" t="s">
        <v>26</v>
      </c>
      <c r="H20" s="8"/>
      <c r="P20" t="s">
        <v>27</v>
      </c>
    </row>
    <row r="21" spans="1:22" x14ac:dyDescent="0.25">
      <c r="A21" t="s">
        <v>28</v>
      </c>
      <c r="B21" s="15">
        <v>5.5E-2</v>
      </c>
      <c r="C21" s="8"/>
      <c r="D21" s="8"/>
      <c r="E21" s="8"/>
      <c r="F21" s="8"/>
      <c r="G21" s="8"/>
      <c r="H21" s="8"/>
      <c r="P21" t="s">
        <v>29</v>
      </c>
      <c r="R21" s="19">
        <f>R60</f>
        <v>386430.86489705311</v>
      </c>
      <c r="S21" s="19">
        <f>S60</f>
        <v>289762.55171191448</v>
      </c>
      <c r="T21" s="19">
        <f>T60</f>
        <v>399786.51249937864</v>
      </c>
      <c r="U21" s="19">
        <f>U60</f>
        <v>790176.43904026726</v>
      </c>
      <c r="V21" s="19">
        <f>V60</f>
        <v>2319932.744071567</v>
      </c>
    </row>
    <row r="22" spans="1:22" x14ac:dyDescent="0.25">
      <c r="A22" t="s">
        <v>30</v>
      </c>
      <c r="B22" s="6">
        <v>15</v>
      </c>
      <c r="C22" s="8"/>
      <c r="D22" s="8"/>
      <c r="E22" s="8"/>
      <c r="F22" s="8"/>
      <c r="G22" s="8"/>
      <c r="H22" s="8"/>
      <c r="P22" t="s">
        <v>31</v>
      </c>
      <c r="R22" s="19">
        <f>R6/365*C28</f>
        <v>118356.16438356166</v>
      </c>
      <c r="S22" s="19">
        <f>S6/365*D28</f>
        <v>248547.94520547942</v>
      </c>
      <c r="T22" s="19">
        <f>T6/365*E28</f>
        <v>391463.01369863009</v>
      </c>
      <c r="U22" s="19">
        <f>U6/365*F28</f>
        <v>822072.32876712328</v>
      </c>
      <c r="V22" s="19">
        <f>V6/365*G28</f>
        <v>1726351.890410959</v>
      </c>
    </row>
    <row r="23" spans="1:22" x14ac:dyDescent="0.25">
      <c r="A23" t="s">
        <v>32</v>
      </c>
      <c r="B23" s="6"/>
      <c r="C23" s="8">
        <f>IPMT($B$21,C$2,$B$22,$C$19)</f>
        <v>-5499.9999999999991</v>
      </c>
      <c r="D23" s="8">
        <f t="shared" ref="D23:G23" si="8">IPMT($B$21,D$2,$B$22,$C$19)</f>
        <v>-5254.5592131735375</v>
      </c>
      <c r="E23" s="8">
        <f t="shared" si="8"/>
        <v>-4995.6191830716207</v>
      </c>
      <c r="F23" s="8">
        <f t="shared" si="8"/>
        <v>-4722.4374513140974</v>
      </c>
      <c r="G23" s="8">
        <f t="shared" si="8"/>
        <v>-4434.2307243099121</v>
      </c>
      <c r="H23" s="8"/>
      <c r="P23" t="s">
        <v>33</v>
      </c>
      <c r="R23" s="19">
        <f>R7/365*C30</f>
        <v>44383.561643835616</v>
      </c>
      <c r="S23" s="19">
        <f>S7/365*D30</f>
        <v>83884.931506849316</v>
      </c>
      <c r="T23" s="19">
        <f>T7/365*E30</f>
        <v>158542.5205479452</v>
      </c>
      <c r="U23" s="19">
        <f>U7/365*F30</f>
        <v>299645.3638356165</v>
      </c>
      <c r="V23" s="19">
        <f>V7/365*G30</f>
        <v>566329.73764931527</v>
      </c>
    </row>
    <row r="24" spans="1:22" x14ac:dyDescent="0.25">
      <c r="A24" t="s">
        <v>34</v>
      </c>
      <c r="C24" s="8">
        <f>C25-C23</f>
        <v>-4462.5597604811182</v>
      </c>
      <c r="D24" s="8">
        <f>D25-D23</f>
        <v>-4708.0005473075798</v>
      </c>
      <c r="E24" s="8">
        <f>E25-E23</f>
        <v>-4966.9405774094967</v>
      </c>
      <c r="F24" s="8">
        <f>F25-F23</f>
        <v>-5240.1223091670199</v>
      </c>
      <c r="G24" s="8">
        <f>G25-G23</f>
        <v>-5528.3290361712052</v>
      </c>
      <c r="H24" s="8"/>
      <c r="P24" t="s">
        <v>35</v>
      </c>
      <c r="R24" s="19">
        <f>C14-R14</f>
        <v>214285.71428571429</v>
      </c>
      <c r="S24" s="19">
        <f>R24-S14</f>
        <v>178571.42857142858</v>
      </c>
      <c r="T24" s="19">
        <f>S24-T14</f>
        <v>142857.14285714287</v>
      </c>
      <c r="U24" s="19">
        <f>T24-U14</f>
        <v>107142.85714285716</v>
      </c>
      <c r="V24" s="19">
        <f>U24-V14</f>
        <v>71428.571428571449</v>
      </c>
    </row>
    <row r="25" spans="1:22" x14ac:dyDescent="0.25">
      <c r="A25" t="s">
        <v>36</v>
      </c>
      <c r="C25" s="8">
        <f>PMT($B$21,$B$22,$C$19)</f>
        <v>-9962.5597604811173</v>
      </c>
      <c r="D25" s="8">
        <f t="shared" ref="D25:G25" si="9">PMT($B$21,$B$22,$C$19)</f>
        <v>-9962.5597604811173</v>
      </c>
      <c r="E25" s="8">
        <f t="shared" si="9"/>
        <v>-9962.5597604811173</v>
      </c>
      <c r="F25" s="8">
        <f t="shared" si="9"/>
        <v>-9962.5597604811173</v>
      </c>
      <c r="G25" s="8">
        <f t="shared" si="9"/>
        <v>-9962.5597604811173</v>
      </c>
      <c r="H25" s="8"/>
      <c r="P25" s="3" t="s">
        <v>37</v>
      </c>
      <c r="R25" s="20">
        <f>SUM(R21:R24)</f>
        <v>763456.30521016463</v>
      </c>
      <c r="S25" s="20">
        <f>SUM(S21:S24)</f>
        <v>800766.85699567175</v>
      </c>
      <c r="T25" s="20">
        <f>SUM(T21:T24)</f>
        <v>1092649.1896030968</v>
      </c>
      <c r="U25" s="20">
        <f t="shared" ref="U25" si="10">SUM(U21:U24)</f>
        <v>2019036.9887858643</v>
      </c>
      <c r="V25" s="20">
        <f>SUM(V21:V24)</f>
        <v>4684042.9435604131</v>
      </c>
    </row>
    <row r="26" spans="1:22" x14ac:dyDescent="0.25">
      <c r="H26" s="8"/>
      <c r="P26" t="s">
        <v>38</v>
      </c>
    </row>
    <row r="27" spans="1:22" ht="15.75" thickBot="1" x14ac:dyDescent="0.3">
      <c r="A27" s="35" t="s">
        <v>39</v>
      </c>
      <c r="B27" s="35"/>
      <c r="C27" s="35"/>
      <c r="D27" s="35"/>
      <c r="E27" s="35"/>
      <c r="F27" s="35"/>
      <c r="G27" s="35"/>
      <c r="H27" s="8"/>
      <c r="P27" t="s">
        <v>40</v>
      </c>
      <c r="Q27" s="21"/>
      <c r="R27" s="19">
        <f>(R12+R7)/365*C29</f>
        <v>1933.1506849315069</v>
      </c>
      <c r="S27" s="19">
        <f>(S12+S7)/365*D29</f>
        <v>9320.5479452054788</v>
      </c>
      <c r="T27" s="19">
        <f>(T12+T7)/365*E29</f>
        <v>53173.726027397257</v>
      </c>
      <c r="U27" s="19">
        <f>(U12+U7)/365*F29</f>
        <v>206751.19068493153</v>
      </c>
      <c r="V27" s="19">
        <f>(V12+V7)/365*G29</f>
        <v>803386.62473424687</v>
      </c>
    </row>
    <row r="28" spans="1:22" x14ac:dyDescent="0.25">
      <c r="A28" t="s">
        <v>41</v>
      </c>
      <c r="C28" s="16">
        <v>120</v>
      </c>
      <c r="D28" s="16">
        <v>120</v>
      </c>
      <c r="E28" s="16">
        <v>90</v>
      </c>
      <c r="F28" s="16">
        <v>90</v>
      </c>
      <c r="G28" s="16">
        <f t="shared" ref="G28" si="11">F28</f>
        <v>90</v>
      </c>
      <c r="H28" s="8"/>
      <c r="P28" t="s">
        <v>24</v>
      </c>
      <c r="Q28" s="22">
        <f>C19</f>
        <v>100000</v>
      </c>
      <c r="R28" s="19">
        <f>Q28+C24</f>
        <v>95537.440239518881</v>
      </c>
      <c r="S28" s="19">
        <f>R28+D24</f>
        <v>90829.439692211308</v>
      </c>
      <c r="T28" s="19">
        <f>S28+E24</f>
        <v>85862.499114801816</v>
      </c>
      <c r="U28" s="19">
        <f>T28+F24</f>
        <v>80622.376805634791</v>
      </c>
      <c r="V28" s="19">
        <f>U28+G24</f>
        <v>75094.047769463592</v>
      </c>
    </row>
    <row r="29" spans="1:22" x14ac:dyDescent="0.25">
      <c r="A29" t="s">
        <v>42</v>
      </c>
      <c r="C29" s="16">
        <v>2</v>
      </c>
      <c r="D29" s="16">
        <v>5</v>
      </c>
      <c r="E29" s="16">
        <v>15</v>
      </c>
      <c r="F29" s="16">
        <v>30</v>
      </c>
      <c r="G29" s="16">
        <v>60</v>
      </c>
      <c r="H29" s="8"/>
      <c r="P29" s="3" t="s">
        <v>43</v>
      </c>
      <c r="Q29" s="23"/>
      <c r="R29" s="20">
        <f>SUM(R26:R28)</f>
        <v>97470.590924450386</v>
      </c>
      <c r="S29" s="20">
        <f t="shared" ref="S29:V29" si="12">SUM(S26:S28)</f>
        <v>100149.98763741678</v>
      </c>
      <c r="T29" s="20">
        <f t="shared" si="12"/>
        <v>139036.22514219908</v>
      </c>
      <c r="U29" s="20">
        <f t="shared" si="12"/>
        <v>287373.56749056629</v>
      </c>
      <c r="V29" s="20">
        <f t="shared" si="12"/>
        <v>878480.67250371049</v>
      </c>
    </row>
    <row r="30" spans="1:22" x14ac:dyDescent="0.25">
      <c r="A30" t="s">
        <v>44</v>
      </c>
      <c r="C30" s="16">
        <v>90</v>
      </c>
      <c r="D30" s="16">
        <v>90</v>
      </c>
      <c r="E30" s="16">
        <f t="shared" ref="E30:G30" si="13">D30</f>
        <v>90</v>
      </c>
      <c r="F30" s="16">
        <f t="shared" si="13"/>
        <v>90</v>
      </c>
      <c r="G30" s="16">
        <f t="shared" si="13"/>
        <v>90</v>
      </c>
      <c r="H30" s="8"/>
      <c r="Q30" s="21"/>
    </row>
    <row r="31" spans="1:22" x14ac:dyDescent="0.25">
      <c r="A31" t="s">
        <v>45</v>
      </c>
      <c r="C31" s="8">
        <f>C30+C28-C29</f>
        <v>208</v>
      </c>
      <c r="D31" s="8">
        <f t="shared" ref="D31:G31" si="14">D30+D28-D29</f>
        <v>205</v>
      </c>
      <c r="E31" s="8">
        <f t="shared" si="14"/>
        <v>165</v>
      </c>
      <c r="F31" s="8">
        <f t="shared" si="14"/>
        <v>150</v>
      </c>
      <c r="G31" s="8">
        <f t="shared" si="14"/>
        <v>120</v>
      </c>
      <c r="H31" s="8"/>
      <c r="Q31" s="21"/>
    </row>
    <row r="32" spans="1:22" x14ac:dyDescent="0.25">
      <c r="C32" s="8"/>
      <c r="D32" s="8"/>
      <c r="E32" s="8"/>
      <c r="F32" s="8"/>
      <c r="G32" s="8"/>
      <c r="H32" s="8"/>
      <c r="P32" t="s">
        <v>46</v>
      </c>
      <c r="Q32" s="21">
        <f>C18</f>
        <v>700000</v>
      </c>
      <c r="R32" s="8">
        <f>Q32</f>
        <v>700000</v>
      </c>
      <c r="S32" s="8">
        <f t="shared" ref="S32:V32" si="15">R32</f>
        <v>700000</v>
      </c>
      <c r="T32" s="8">
        <f t="shared" si="15"/>
        <v>700000</v>
      </c>
      <c r="U32" s="8">
        <f t="shared" si="15"/>
        <v>700000</v>
      </c>
      <c r="V32" s="8">
        <f t="shared" si="15"/>
        <v>700000</v>
      </c>
    </row>
    <row r="33" spans="1:22" ht="15.75" thickBot="1" x14ac:dyDescent="0.3">
      <c r="A33" s="35" t="s">
        <v>93</v>
      </c>
      <c r="B33" s="35"/>
      <c r="C33" s="35"/>
      <c r="D33" s="35"/>
      <c r="E33" s="35"/>
      <c r="F33" s="35"/>
      <c r="G33" s="35"/>
      <c r="H33" s="8"/>
      <c r="P33" t="s">
        <v>47</v>
      </c>
      <c r="R33" s="19">
        <f>R16</f>
        <v>-34014.285714285717</v>
      </c>
      <c r="S33" s="19">
        <f>S16</f>
        <v>34631.155072540743</v>
      </c>
      <c r="T33" s="19">
        <f>T16</f>
        <v>252996.09510264266</v>
      </c>
      <c r="U33" s="19">
        <f>U16</f>
        <v>778050.45683440019</v>
      </c>
      <c r="V33" s="19">
        <f>V16</f>
        <v>2073898.8497614041</v>
      </c>
    </row>
    <row r="34" spans="1:22" x14ac:dyDescent="0.25">
      <c r="A34" t="s">
        <v>48</v>
      </c>
      <c r="B34" s="11">
        <v>0.5</v>
      </c>
      <c r="H34" s="8" t="s">
        <v>49</v>
      </c>
      <c r="P34" t="s">
        <v>50</v>
      </c>
      <c r="S34" s="19">
        <f>R34+R33</f>
        <v>-34014.285714285717</v>
      </c>
      <c r="T34" s="19">
        <f t="shared" ref="T34:U34" si="16">S34+S33</f>
        <v>616.86935825502587</v>
      </c>
      <c r="U34" s="19">
        <f t="shared" si="16"/>
        <v>253612.9644608977</v>
      </c>
      <c r="V34" s="19">
        <f>U34+U33</f>
        <v>1031663.4212952979</v>
      </c>
    </row>
    <row r="35" spans="1:22" x14ac:dyDescent="0.25">
      <c r="A35" t="s">
        <v>51</v>
      </c>
      <c r="C35" s="8">
        <f>-C18</f>
        <v>-700000</v>
      </c>
      <c r="H35" s="8"/>
      <c r="P35" s="3" t="s">
        <v>52</v>
      </c>
      <c r="Q35" s="3"/>
      <c r="R35" s="20">
        <f>SUM(R32:R34)</f>
        <v>665985.71428571432</v>
      </c>
      <c r="S35" s="20">
        <f t="shared" ref="S35:U35" si="17">SUM(S32:S34)</f>
        <v>700616.86935825506</v>
      </c>
      <c r="T35" s="20">
        <f t="shared" si="17"/>
        <v>953612.96446089773</v>
      </c>
      <c r="U35" s="20">
        <f t="shared" si="17"/>
        <v>1731663.4212952978</v>
      </c>
      <c r="V35" s="20">
        <f>SUM(V32:V34)</f>
        <v>3805562.2710567019</v>
      </c>
    </row>
    <row r="36" spans="1:22" x14ac:dyDescent="0.25">
      <c r="A36" t="s">
        <v>17</v>
      </c>
      <c r="C36" s="19">
        <f>R13</f>
        <v>7200</v>
      </c>
      <c r="D36" s="19">
        <f>S13</f>
        <v>75600</v>
      </c>
      <c r="E36" s="19">
        <f>T13</f>
        <v>293706</v>
      </c>
      <c r="F36" s="19">
        <f>U13</f>
        <v>818487.17999999993</v>
      </c>
      <c r="G36" s="19">
        <f>V13</f>
        <v>2114047.3661999996</v>
      </c>
      <c r="H36" s="8"/>
      <c r="P36" s="3" t="s">
        <v>53</v>
      </c>
      <c r="Q36" s="3"/>
      <c r="R36" s="24">
        <f>R35+R29</f>
        <v>763456.30521016475</v>
      </c>
      <c r="S36" s="24">
        <f>S35+S29</f>
        <v>800766.85699567187</v>
      </c>
      <c r="T36" s="24">
        <f t="shared" ref="T36:V36" si="18">T35+T29</f>
        <v>1092649.1896030968</v>
      </c>
      <c r="U36" s="24">
        <f t="shared" si="18"/>
        <v>2019036.9887858641</v>
      </c>
      <c r="V36" s="24">
        <f t="shared" si="18"/>
        <v>4684042.9435604122</v>
      </c>
    </row>
    <row r="37" spans="1:22" x14ac:dyDescent="0.25">
      <c r="A37" t="s">
        <v>54</v>
      </c>
      <c r="G37" s="6">
        <v>4</v>
      </c>
      <c r="H37" s="8"/>
      <c r="P37" s="25" t="s">
        <v>55</v>
      </c>
      <c r="Q37" s="25"/>
      <c r="R37" s="26">
        <f>R36-R25</f>
        <v>0</v>
      </c>
      <c r="S37" s="26">
        <f>S36-S25</f>
        <v>0</v>
      </c>
      <c r="T37" s="27">
        <f>T36-T25</f>
        <v>0</v>
      </c>
      <c r="U37" s="27">
        <f>U36-U25</f>
        <v>0</v>
      </c>
      <c r="V37" s="26">
        <f>V36-V25</f>
        <v>0</v>
      </c>
    </row>
    <row r="38" spans="1:22" x14ac:dyDescent="0.25">
      <c r="A38" t="s">
        <v>56</v>
      </c>
      <c r="G38" s="19">
        <f>G36*G37</f>
        <v>8456189.4647999983</v>
      </c>
      <c r="H38" s="8"/>
      <c r="P38" s="25"/>
      <c r="Q38" s="25"/>
      <c r="R38" s="26"/>
      <c r="S38" s="26"/>
      <c r="T38" s="27"/>
      <c r="U38" s="27"/>
      <c r="V38" s="26"/>
    </row>
    <row r="39" spans="1:22" ht="15.75" thickBot="1" x14ac:dyDescent="0.3">
      <c r="A39" t="s">
        <v>57</v>
      </c>
      <c r="G39" s="28">
        <f>NPV(B34,C36,D36,E36,F36,G36+G38)+C35</f>
        <v>979065.82399999979</v>
      </c>
      <c r="H39" s="8"/>
      <c r="P39" s="35" t="s">
        <v>58</v>
      </c>
      <c r="Q39" s="35"/>
      <c r="R39" s="35"/>
      <c r="S39" s="35"/>
      <c r="T39" s="35"/>
      <c r="U39" s="35"/>
      <c r="V39" s="35"/>
    </row>
    <row r="40" spans="1:22" x14ac:dyDescent="0.25">
      <c r="H40" s="8"/>
      <c r="P40" t="s">
        <v>47</v>
      </c>
      <c r="R40" s="19">
        <f>R16</f>
        <v>-34014.285714285717</v>
      </c>
      <c r="S40" s="19">
        <f>S16</f>
        <v>34631.155072540743</v>
      </c>
      <c r="T40" s="19">
        <f>T16</f>
        <v>252996.09510264266</v>
      </c>
      <c r="U40" s="19">
        <f>U16</f>
        <v>778050.45683440019</v>
      </c>
      <c r="V40" s="19">
        <f>V16</f>
        <v>2073898.8497614041</v>
      </c>
    </row>
    <row r="41" spans="1:22" ht="15.75" thickBot="1" x14ac:dyDescent="0.3">
      <c r="A41" s="35" t="s">
        <v>59</v>
      </c>
      <c r="B41" s="35"/>
      <c r="C41" s="35"/>
      <c r="D41" s="35"/>
      <c r="E41" s="35"/>
      <c r="F41" s="35"/>
      <c r="G41" s="35"/>
      <c r="H41" s="8"/>
      <c r="P41" t="s">
        <v>60</v>
      </c>
    </row>
    <row r="42" spans="1:22" x14ac:dyDescent="0.25">
      <c r="A42" t="s">
        <v>61</v>
      </c>
      <c r="B42" s="6">
        <v>1000</v>
      </c>
      <c r="H42" s="8"/>
      <c r="P42" t="s">
        <v>19</v>
      </c>
      <c r="R42" s="19">
        <f>R14</f>
        <v>35714.285714285717</v>
      </c>
      <c r="S42" s="19">
        <f>S14</f>
        <v>35714.285714285717</v>
      </c>
      <c r="T42" s="19">
        <f>T14</f>
        <v>35714.285714285717</v>
      </c>
      <c r="U42" s="19">
        <f>U14</f>
        <v>35714.285714285717</v>
      </c>
      <c r="V42" s="19">
        <f>V14</f>
        <v>35714.285714285717</v>
      </c>
    </row>
    <row r="43" spans="1:22" x14ac:dyDescent="0.25">
      <c r="A43" t="s">
        <v>62</v>
      </c>
      <c r="B43" s="15">
        <v>0.1</v>
      </c>
      <c r="H43" s="8"/>
      <c r="P43" t="s">
        <v>63</v>
      </c>
      <c r="R43" s="19">
        <f>-R22</f>
        <v>-118356.16438356166</v>
      </c>
      <c r="S43" s="19">
        <f>R22-S22</f>
        <v>-130191.78082191777</v>
      </c>
      <c r="T43" s="19">
        <f t="shared" ref="S43:V44" si="19">S22-T22</f>
        <v>-142915.06849315067</v>
      </c>
      <c r="U43" s="19">
        <f t="shared" si="19"/>
        <v>-430609.31506849319</v>
      </c>
      <c r="V43" s="19">
        <f t="shared" si="19"/>
        <v>-904279.56164383574</v>
      </c>
    </row>
    <row r="44" spans="1:22" x14ac:dyDescent="0.25">
      <c r="A44" t="s">
        <v>64</v>
      </c>
      <c r="H44" s="8"/>
      <c r="P44" t="s">
        <v>65</v>
      </c>
      <c r="R44" s="19">
        <f>-R23</f>
        <v>-44383.561643835616</v>
      </c>
      <c r="S44" s="19">
        <f t="shared" si="19"/>
        <v>-39501.369863013701</v>
      </c>
      <c r="T44" s="19">
        <f t="shared" si="19"/>
        <v>-74657.589041095882</v>
      </c>
      <c r="U44" s="19">
        <f t="shared" si="19"/>
        <v>-141102.84328767131</v>
      </c>
      <c r="V44" s="19">
        <f t="shared" si="19"/>
        <v>-266684.37381369877</v>
      </c>
    </row>
    <row r="45" spans="1:22" x14ac:dyDescent="0.25">
      <c r="A45" s="3" t="s">
        <v>64</v>
      </c>
      <c r="B45" s="4" t="s">
        <v>66</v>
      </c>
      <c r="C45" s="4" t="str">
        <f>C3</f>
        <v>Y1</v>
      </c>
      <c r="E45" t="s">
        <v>67</v>
      </c>
      <c r="G45" s="8">
        <f>G39</f>
        <v>979065.82399999979</v>
      </c>
      <c r="H45" s="8"/>
      <c r="P45" t="s">
        <v>40</v>
      </c>
      <c r="R45" s="19">
        <f>R27</f>
        <v>1933.1506849315069</v>
      </c>
      <c r="S45" s="19">
        <f>S27-R27</f>
        <v>7387.3972602739723</v>
      </c>
      <c r="T45" s="19">
        <f>T27-S27</f>
        <v>43853.178082191778</v>
      </c>
      <c r="U45" s="19">
        <f>U27-T27</f>
        <v>153577.46465753426</v>
      </c>
      <c r="V45" s="19">
        <f>V27-U27</f>
        <v>596635.43404931528</v>
      </c>
    </row>
    <row r="46" spans="1:22" x14ac:dyDescent="0.25">
      <c r="A46" t="s">
        <v>68</v>
      </c>
      <c r="B46" s="8">
        <f>B42*(1-B43)</f>
        <v>900</v>
      </c>
      <c r="C46" s="8">
        <f>B46</f>
        <v>900</v>
      </c>
      <c r="E46" t="s">
        <v>69</v>
      </c>
      <c r="G46" s="8">
        <f>-C35</f>
        <v>700000</v>
      </c>
      <c r="P46" t="s">
        <v>70</v>
      </c>
      <c r="R46" s="29">
        <f>SUM(R40:R45)</f>
        <v>-159106.57534246575</v>
      </c>
      <c r="S46" s="29">
        <f>SUM(S40:S45)</f>
        <v>-91960.312637831041</v>
      </c>
      <c r="T46" s="29">
        <f>SUM(T40:T45)</f>
        <v>114990.90136487363</v>
      </c>
      <c r="U46" s="29">
        <f>SUM(U40:U45)</f>
        <v>395630.04885005567</v>
      </c>
      <c r="V46" s="29">
        <f>SUM(V40:V45)</f>
        <v>1535284.6340674709</v>
      </c>
    </row>
    <row r="47" spans="1:22" x14ac:dyDescent="0.25">
      <c r="A47" t="s">
        <v>71</v>
      </c>
      <c r="B47" s="8">
        <f>B42*B43</f>
        <v>100</v>
      </c>
      <c r="C47" s="8">
        <f>B47</f>
        <v>100</v>
      </c>
      <c r="E47" t="s">
        <v>72</v>
      </c>
      <c r="G47" s="8">
        <f>SUM(G45:G46)</f>
        <v>1679065.8239999998</v>
      </c>
    </row>
    <row r="48" spans="1:22" x14ac:dyDescent="0.25">
      <c r="A48" t="s">
        <v>73</v>
      </c>
      <c r="B48" s="8">
        <v>0</v>
      </c>
      <c r="C48" s="8">
        <f>G49</f>
        <v>714.96725025099045</v>
      </c>
      <c r="E48" t="s">
        <v>74</v>
      </c>
      <c r="G48" s="19">
        <f>G45/1000</f>
        <v>979.06582399999979</v>
      </c>
      <c r="P48" t="s">
        <v>75</v>
      </c>
    </row>
    <row r="49" spans="1:22" x14ac:dyDescent="0.25">
      <c r="A49" t="s">
        <v>76</v>
      </c>
      <c r="B49" s="12">
        <f>SUM(B46:B48)</f>
        <v>1000</v>
      </c>
      <c r="C49" s="12">
        <f>SUM(C46:C48)</f>
        <v>1714.9672502509904</v>
      </c>
      <c r="E49" t="s">
        <v>77</v>
      </c>
      <c r="G49" s="8">
        <f>G46/G48</f>
        <v>714.96725025099045</v>
      </c>
      <c r="P49" t="s">
        <v>18</v>
      </c>
      <c r="R49" s="19">
        <f>-C14</f>
        <v>-250000</v>
      </c>
    </row>
    <row r="50" spans="1:22" x14ac:dyDescent="0.25">
      <c r="P50" t="s">
        <v>78</v>
      </c>
      <c r="R50" s="29">
        <f>SUM(R48:R49)</f>
        <v>-250000</v>
      </c>
      <c r="S50" s="29">
        <f t="shared" ref="S50:V50" si="20">SUM(S48:S49)</f>
        <v>0</v>
      </c>
      <c r="T50" s="29">
        <f t="shared" si="20"/>
        <v>0</v>
      </c>
      <c r="U50" s="29">
        <f t="shared" si="20"/>
        <v>0</v>
      </c>
      <c r="V50" s="29">
        <f t="shared" si="20"/>
        <v>0</v>
      </c>
    </row>
    <row r="51" spans="1:22" x14ac:dyDescent="0.25">
      <c r="A51" s="3" t="s">
        <v>79</v>
      </c>
      <c r="B51" s="4" t="str">
        <f>B45</f>
        <v>Y0</v>
      </c>
      <c r="C51" s="4" t="str">
        <f>C45</f>
        <v>Y1</v>
      </c>
      <c r="E51" s="30"/>
      <c r="F51" s="30"/>
      <c r="G51" s="30"/>
    </row>
    <row r="52" spans="1:22" x14ac:dyDescent="0.25">
      <c r="A52" t="str">
        <f>A46</f>
        <v>Founder</v>
      </c>
      <c r="B52" s="30">
        <f t="shared" ref="B52:C55" si="21">B46/B$49</f>
        <v>0.9</v>
      </c>
      <c r="C52" s="30">
        <f t="shared" si="21"/>
        <v>0.52479136255708814</v>
      </c>
      <c r="E52" s="30" t="s">
        <v>80</v>
      </c>
      <c r="F52" s="30"/>
      <c r="G52" s="8">
        <f>(G38+G36-V28)*C54</f>
        <v>4375409.1371830432</v>
      </c>
      <c r="P52" t="s">
        <v>81</v>
      </c>
      <c r="Q52" s="21"/>
    </row>
    <row r="53" spans="1:22" x14ac:dyDescent="0.25">
      <c r="A53" t="str">
        <f t="shared" ref="A53:A54" si="22">A47</f>
        <v>Management Team</v>
      </c>
      <c r="B53" s="30">
        <f t="shared" si="21"/>
        <v>0.1</v>
      </c>
      <c r="C53" s="30">
        <f t="shared" si="21"/>
        <v>5.8310151395232011E-2</v>
      </c>
      <c r="D53" s="30"/>
      <c r="E53" s="31" t="s">
        <v>82</v>
      </c>
      <c r="F53" s="31"/>
      <c r="G53" s="32" t="str">
        <f>ROUND(G52/-C35,1)&amp;"x"</f>
        <v>6.3x</v>
      </c>
      <c r="P53" t="s">
        <v>83</v>
      </c>
      <c r="Q53" s="21"/>
      <c r="R53" s="8">
        <f>Q32</f>
        <v>700000</v>
      </c>
    </row>
    <row r="54" spans="1:22" x14ac:dyDescent="0.25">
      <c r="A54" t="str">
        <f t="shared" si="22"/>
        <v xml:space="preserve">Series A Members </v>
      </c>
      <c r="B54" s="33">
        <f t="shared" si="21"/>
        <v>0</v>
      </c>
      <c r="C54" s="33">
        <f>C48/C$49</f>
        <v>0.41689848604767987</v>
      </c>
      <c r="D54" s="30"/>
      <c r="E54" s="30"/>
      <c r="F54" s="30"/>
      <c r="G54" s="30"/>
      <c r="P54" t="s">
        <v>84</v>
      </c>
      <c r="Q54" s="22">
        <f>C19</f>
        <v>100000</v>
      </c>
      <c r="R54" s="19">
        <f>+Q54+R28-Q28</f>
        <v>95537.440239518881</v>
      </c>
      <c r="S54" s="19">
        <f>S28-R28</f>
        <v>-4708.0005473075726</v>
      </c>
      <c r="T54" s="19">
        <f>T28-S28</f>
        <v>-4966.9405774094921</v>
      </c>
      <c r="U54" s="19">
        <f>U28-T28</f>
        <v>-5240.1223091670254</v>
      </c>
      <c r="V54" s="19">
        <f>V28-U28</f>
        <v>-5528.3290361711988</v>
      </c>
    </row>
    <row r="55" spans="1:22" x14ac:dyDescent="0.25">
      <c r="A55" t="s">
        <v>85</v>
      </c>
      <c r="B55" s="30">
        <f t="shared" si="21"/>
        <v>1</v>
      </c>
      <c r="C55" s="30">
        <f t="shared" si="21"/>
        <v>1</v>
      </c>
      <c r="P55" t="s">
        <v>86</v>
      </c>
      <c r="Q55" s="21"/>
      <c r="R55" s="29">
        <f>SUM(R52:R54)</f>
        <v>795537.44023951888</v>
      </c>
      <c r="S55" s="29">
        <f t="shared" ref="S55:V55" si="23">SUM(S52:S54)</f>
        <v>-4708.0005473075726</v>
      </c>
      <c r="T55" s="29">
        <f t="shared" si="23"/>
        <v>-4966.9405774094921</v>
      </c>
      <c r="U55" s="29">
        <f t="shared" si="23"/>
        <v>-5240.1223091670254</v>
      </c>
      <c r="V55" s="29">
        <f t="shared" si="23"/>
        <v>-5528.3290361711988</v>
      </c>
    </row>
    <row r="56" spans="1:22" x14ac:dyDescent="0.25">
      <c r="Q56" s="21"/>
    </row>
    <row r="57" spans="1:22" x14ac:dyDescent="0.25">
      <c r="P57" s="3" t="s">
        <v>87</v>
      </c>
      <c r="Q57" s="3"/>
      <c r="R57" s="24">
        <f>R46+R50+R55</f>
        <v>386430.86489705311</v>
      </c>
      <c r="S57" s="24">
        <f>S46+S50+S55</f>
        <v>-96668.313185138613</v>
      </c>
      <c r="T57" s="24">
        <f t="shared" ref="T57:V57" si="24">T46+T50+T55</f>
        <v>110023.96078746414</v>
      </c>
      <c r="U57" s="24">
        <f t="shared" si="24"/>
        <v>390389.92654088861</v>
      </c>
      <c r="V57" s="24">
        <f t="shared" si="24"/>
        <v>1529756.3050312996</v>
      </c>
    </row>
    <row r="58" spans="1:22" x14ac:dyDescent="0.25">
      <c r="R58" s="19"/>
      <c r="S58" s="19"/>
      <c r="T58" s="19"/>
      <c r="U58" s="19"/>
      <c r="V58" s="19"/>
    </row>
    <row r="59" spans="1:22" x14ac:dyDescent="0.25">
      <c r="P59" t="s">
        <v>88</v>
      </c>
      <c r="R59" s="8">
        <v>0</v>
      </c>
      <c r="S59" s="8">
        <f>R60</f>
        <v>386430.86489705311</v>
      </c>
      <c r="T59" s="8">
        <f t="shared" ref="T59:V59" si="25">S60</f>
        <v>289762.55171191448</v>
      </c>
      <c r="U59" s="8">
        <f t="shared" si="25"/>
        <v>399786.51249937864</v>
      </c>
      <c r="V59" s="8">
        <f t="shared" si="25"/>
        <v>790176.43904026726</v>
      </c>
    </row>
    <row r="60" spans="1:22" x14ac:dyDescent="0.25">
      <c r="P60" s="3" t="s">
        <v>89</v>
      </c>
      <c r="R60" s="34">
        <f>R59+R57</f>
        <v>386430.86489705311</v>
      </c>
      <c r="S60" s="34">
        <f>S59+S57</f>
        <v>289762.55171191448</v>
      </c>
      <c r="T60" s="34">
        <f t="shared" ref="T60:V60" si="26">T59+T57</f>
        <v>399786.51249937864</v>
      </c>
      <c r="U60" s="34">
        <f t="shared" si="26"/>
        <v>790176.43904026726</v>
      </c>
      <c r="V60" s="34">
        <f t="shared" si="26"/>
        <v>2319932.744071567</v>
      </c>
    </row>
  </sheetData>
  <mergeCells count="10">
    <mergeCell ref="A27:G27"/>
    <mergeCell ref="A33:G33"/>
    <mergeCell ref="P39:V39"/>
    <mergeCell ref="A41:G41"/>
    <mergeCell ref="P2:V2"/>
    <mergeCell ref="A5:G5"/>
    <mergeCell ref="P5:V5"/>
    <mergeCell ref="A13:G13"/>
    <mergeCell ref="A17:G17"/>
    <mergeCell ref="P19:V19"/>
  </mergeCells>
  <pageMargins left="0.7" right="0.7" top="0.75" bottom="0.75" header="0.3" footer="0.3"/>
  <pageSetup scale="53" orientation="landscape" horizontalDpi="1200"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15E2B2-BA89-4103-869D-569BE28D8AE2}">
  <sheetPr>
    <pageSetUpPr fitToPage="1"/>
  </sheetPr>
  <dimension ref="A1:V60"/>
  <sheetViews>
    <sheetView zoomScale="70" zoomScaleNormal="70" workbookViewId="0">
      <selection activeCell="AB40" sqref="AB40"/>
    </sheetView>
  </sheetViews>
  <sheetFormatPr defaultRowHeight="15" x14ac:dyDescent="0.25"/>
  <cols>
    <col min="1" max="1" width="22" customWidth="1"/>
    <col min="3" max="3" width="11.42578125" customWidth="1"/>
    <col min="4" max="6" width="10.85546875" customWidth="1"/>
    <col min="7" max="7" width="12.85546875" customWidth="1"/>
    <col min="16" max="16" width="19.28515625" customWidth="1"/>
    <col min="17" max="17" width="2.85546875" customWidth="1"/>
    <col min="18" max="22" width="12" customWidth="1"/>
  </cols>
  <sheetData>
    <row r="1" spans="1:22" ht="18.75" x14ac:dyDescent="0.3">
      <c r="A1" s="1" t="s">
        <v>95</v>
      </c>
    </row>
    <row r="2" spans="1:22" ht="15.75" x14ac:dyDescent="0.25">
      <c r="C2" s="2">
        <v>1</v>
      </c>
      <c r="D2" s="2">
        <v>2</v>
      </c>
      <c r="E2" s="2">
        <v>3</v>
      </c>
      <c r="F2" s="2">
        <v>4</v>
      </c>
      <c r="G2" s="2">
        <v>5</v>
      </c>
      <c r="P2" s="36" t="s">
        <v>0</v>
      </c>
      <c r="Q2" s="36"/>
      <c r="R2" s="36"/>
      <c r="S2" s="36"/>
      <c r="T2" s="36"/>
      <c r="U2" s="36"/>
      <c r="V2" s="36"/>
    </row>
    <row r="3" spans="1:22" x14ac:dyDescent="0.25">
      <c r="A3" s="3"/>
      <c r="B3" s="4"/>
      <c r="C3" s="5" t="s">
        <v>1</v>
      </c>
      <c r="D3" s="5" t="s">
        <v>2</v>
      </c>
      <c r="E3" s="5" t="s">
        <v>3</v>
      </c>
      <c r="F3" s="5" t="s">
        <v>4</v>
      </c>
      <c r="G3" s="5" t="s">
        <v>5</v>
      </c>
      <c r="R3" s="5" t="str">
        <f>C3</f>
        <v>Y1</v>
      </c>
      <c r="S3" s="5" t="str">
        <f t="shared" ref="S3:V3" si="0">D3</f>
        <v>Y2</v>
      </c>
      <c r="T3" s="5" t="str">
        <f t="shared" si="0"/>
        <v>Y3</v>
      </c>
      <c r="U3" s="5" t="str">
        <f t="shared" si="0"/>
        <v>Y4</v>
      </c>
      <c r="V3" s="5" t="str">
        <f t="shared" si="0"/>
        <v>Y5</v>
      </c>
    </row>
    <row r="4" spans="1:22" x14ac:dyDescent="0.25">
      <c r="A4" t="s">
        <v>6</v>
      </c>
      <c r="B4" s="6" t="s">
        <v>96</v>
      </c>
    </row>
    <row r="5" spans="1:22" ht="15.75" thickBot="1" x14ac:dyDescent="0.3">
      <c r="A5" s="35" t="s">
        <v>90</v>
      </c>
      <c r="B5" s="35"/>
      <c r="C5" s="35"/>
      <c r="D5" s="35"/>
      <c r="E5" s="35"/>
      <c r="F5" s="35"/>
      <c r="G5" s="35"/>
      <c r="P5" s="35" t="s">
        <v>7</v>
      </c>
      <c r="Q5" s="35"/>
      <c r="R5" s="35"/>
      <c r="S5" s="35"/>
      <c r="T5" s="35"/>
      <c r="U5" s="35"/>
      <c r="V5" s="35"/>
    </row>
    <row r="6" spans="1:22" x14ac:dyDescent="0.25">
      <c r="A6" t="s">
        <v>8</v>
      </c>
      <c r="B6" s="6"/>
      <c r="D6" s="7">
        <v>1</v>
      </c>
      <c r="E6" s="7">
        <f>D6</f>
        <v>1</v>
      </c>
      <c r="F6" s="7">
        <f t="shared" ref="F6:G6" si="1">E6</f>
        <v>1</v>
      </c>
      <c r="G6" s="7">
        <f t="shared" si="1"/>
        <v>1</v>
      </c>
      <c r="P6" t="s">
        <v>9</v>
      </c>
      <c r="R6" s="8">
        <f>C8*C7</f>
        <v>0</v>
      </c>
      <c r="S6" s="8">
        <f>D8*D7</f>
        <v>0</v>
      </c>
      <c r="T6" s="8">
        <f>E8*E7</f>
        <v>0</v>
      </c>
      <c r="U6" s="8">
        <f>F8*F7</f>
        <v>0</v>
      </c>
      <c r="V6" s="8">
        <f>G8*G7</f>
        <v>0</v>
      </c>
    </row>
    <row r="7" spans="1:22" x14ac:dyDescent="0.25">
      <c r="A7" t="str">
        <f>"# of "&amp;$B$4</f>
        <v># of Item</v>
      </c>
      <c r="C7" s="9">
        <v>0</v>
      </c>
      <c r="D7" s="10">
        <f>C7*(1+D6)</f>
        <v>0</v>
      </c>
      <c r="E7" s="10">
        <f>D7*(1+E6)</f>
        <v>0</v>
      </c>
      <c r="F7" s="10">
        <f>E7*(1+F6)</f>
        <v>0</v>
      </c>
      <c r="G7" s="10">
        <f t="shared" ref="G7" si="2">F7*(1+G6)</f>
        <v>0</v>
      </c>
      <c r="P7" t="s">
        <v>10</v>
      </c>
      <c r="Q7" s="11"/>
      <c r="R7" s="12">
        <f>C7*C9</f>
        <v>0</v>
      </c>
      <c r="S7" s="12">
        <f>D7*D9</f>
        <v>0</v>
      </c>
      <c r="T7" s="12">
        <f>E7*E9</f>
        <v>0</v>
      </c>
      <c r="U7" s="12">
        <f>F7*F9</f>
        <v>0</v>
      </c>
      <c r="V7" s="12">
        <f>G7*G9</f>
        <v>0</v>
      </c>
    </row>
    <row r="8" spans="1:22" x14ac:dyDescent="0.25">
      <c r="A8" t="str">
        <f>"Sales Price per "&amp;$B$4</f>
        <v>Sales Price per Item</v>
      </c>
      <c r="C8" s="13">
        <v>0</v>
      </c>
      <c r="D8" s="13">
        <f>C8</f>
        <v>0</v>
      </c>
      <c r="E8" s="13">
        <f t="shared" ref="E8:G8" si="3">D8</f>
        <v>0</v>
      </c>
      <c r="F8" s="13">
        <f t="shared" si="3"/>
        <v>0</v>
      </c>
      <c r="G8" s="13">
        <f t="shared" si="3"/>
        <v>0</v>
      </c>
      <c r="P8" t="s">
        <v>11</v>
      </c>
      <c r="R8" s="12">
        <f>R6-R7</f>
        <v>0</v>
      </c>
      <c r="S8" s="12">
        <f>S6-S7</f>
        <v>0</v>
      </c>
      <c r="T8" s="12">
        <f>T6-T7</f>
        <v>0</v>
      </c>
      <c r="U8" s="12">
        <f>U6-U7</f>
        <v>0</v>
      </c>
      <c r="V8" s="12">
        <f>V6-V7</f>
        <v>0</v>
      </c>
    </row>
    <row r="9" spans="1:22" x14ac:dyDescent="0.25">
      <c r="A9" t="str">
        <f>"Cost per "&amp;$B$4</f>
        <v>Cost per Item</v>
      </c>
      <c r="C9" s="13">
        <v>0</v>
      </c>
      <c r="D9" s="13">
        <f>C9*90%</f>
        <v>0</v>
      </c>
      <c r="E9" s="13">
        <f t="shared" ref="E9:G9" si="4">D9*90%</f>
        <v>0</v>
      </c>
      <c r="F9" s="13">
        <f t="shared" si="4"/>
        <v>0</v>
      </c>
      <c r="G9" s="13">
        <f t="shared" si="4"/>
        <v>0</v>
      </c>
      <c r="R9" s="14" t="e">
        <f>R8/R6</f>
        <v>#DIV/0!</v>
      </c>
      <c r="S9" s="14" t="e">
        <f t="shared" ref="S9:V9" si="5">S8/S6</f>
        <v>#DIV/0!</v>
      </c>
      <c r="T9" s="14" t="e">
        <f t="shared" si="5"/>
        <v>#DIV/0!</v>
      </c>
      <c r="U9" s="14" t="e">
        <f t="shared" si="5"/>
        <v>#DIV/0!</v>
      </c>
      <c r="V9" s="14" t="e">
        <f t="shared" si="5"/>
        <v>#DIV/0!</v>
      </c>
    </row>
    <row r="10" spans="1:22" x14ac:dyDescent="0.25">
      <c r="A10" t="s">
        <v>12</v>
      </c>
      <c r="C10" s="15">
        <v>0.3</v>
      </c>
      <c r="D10" s="15">
        <v>0.28999999999999998</v>
      </c>
      <c r="E10" s="15">
        <v>0.27</v>
      </c>
      <c r="F10" s="15">
        <f t="shared" ref="F10:G10" si="6">E10</f>
        <v>0.27</v>
      </c>
      <c r="G10" s="15">
        <f t="shared" si="6"/>
        <v>0.27</v>
      </c>
      <c r="P10" t="s">
        <v>13</v>
      </c>
      <c r="R10" s="8">
        <f>C10*R6</f>
        <v>0</v>
      </c>
      <c r="S10" s="8">
        <f>D10*S6</f>
        <v>0</v>
      </c>
      <c r="T10" s="8">
        <f>E10*T6</f>
        <v>0</v>
      </c>
      <c r="U10" s="8">
        <f>F10*U6</f>
        <v>0</v>
      </c>
      <c r="V10" s="8">
        <f>G10*V6</f>
        <v>0</v>
      </c>
    </row>
    <row r="11" spans="1:22" x14ac:dyDescent="0.25">
      <c r="A11" t="s">
        <v>14</v>
      </c>
      <c r="C11" s="15">
        <v>0.18</v>
      </c>
      <c r="D11" s="15">
        <v>0.16</v>
      </c>
      <c r="E11" s="15">
        <v>0.14000000000000001</v>
      </c>
      <c r="F11" s="15">
        <v>0.12</v>
      </c>
      <c r="G11" s="15">
        <v>0.1</v>
      </c>
      <c r="P11" t="s">
        <v>15</v>
      </c>
      <c r="R11" s="8">
        <f>R6*C11</f>
        <v>0</v>
      </c>
      <c r="S11" s="8">
        <f>S6*D11</f>
        <v>0</v>
      </c>
      <c r="T11" s="8">
        <f>T6*E11</f>
        <v>0</v>
      </c>
      <c r="U11" s="8">
        <f>U6*F11</f>
        <v>0</v>
      </c>
      <c r="V11" s="8">
        <f>V6*G11</f>
        <v>0</v>
      </c>
    </row>
    <row r="12" spans="1:22" x14ac:dyDescent="0.25">
      <c r="P12" t="s">
        <v>16</v>
      </c>
      <c r="R12" s="12">
        <f>SUM(R10:R11)</f>
        <v>0</v>
      </c>
      <c r="S12" s="12">
        <f>SUM(S10:S11)</f>
        <v>0</v>
      </c>
      <c r="T12" s="12">
        <f>SUM(T10:T11)</f>
        <v>0</v>
      </c>
      <c r="U12" s="12">
        <f>SUM(U10:U11)</f>
        <v>0</v>
      </c>
      <c r="V12" s="12">
        <f>SUM(V10:V11)</f>
        <v>0</v>
      </c>
    </row>
    <row r="13" spans="1:22" ht="15.75" thickBot="1" x14ac:dyDescent="0.3">
      <c r="A13" s="35" t="s">
        <v>91</v>
      </c>
      <c r="B13" s="35"/>
      <c r="C13" s="35"/>
      <c r="D13" s="35"/>
      <c r="E13" s="35"/>
      <c r="F13" s="35"/>
      <c r="G13" s="35"/>
      <c r="H13" s="8"/>
      <c r="P13" t="s">
        <v>17</v>
      </c>
      <c r="R13" s="12">
        <f>R8-R12</f>
        <v>0</v>
      </c>
      <c r="S13" s="12">
        <f>S8-S12</f>
        <v>0</v>
      </c>
      <c r="T13" s="12">
        <f>T8-T12</f>
        <v>0</v>
      </c>
      <c r="U13" s="12">
        <f>U8-U12</f>
        <v>0</v>
      </c>
      <c r="V13" s="12">
        <f>V8-V12</f>
        <v>0</v>
      </c>
    </row>
    <row r="14" spans="1:22" x14ac:dyDescent="0.25">
      <c r="A14" t="s">
        <v>18</v>
      </c>
      <c r="C14" s="16">
        <v>0</v>
      </c>
      <c r="D14" s="8"/>
      <c r="E14" s="8"/>
      <c r="F14" s="8"/>
      <c r="G14" s="8"/>
      <c r="H14" s="8"/>
      <c r="P14" t="s">
        <v>19</v>
      </c>
      <c r="R14" s="8">
        <f>C14/C15</f>
        <v>0</v>
      </c>
      <c r="S14" s="8">
        <f>R14</f>
        <v>0</v>
      </c>
      <c r="T14" s="8">
        <f>S14</f>
        <v>0</v>
      </c>
      <c r="U14" s="8">
        <f>T14</f>
        <v>0</v>
      </c>
      <c r="V14" s="8">
        <f>U14</f>
        <v>0</v>
      </c>
    </row>
    <row r="15" spans="1:22" x14ac:dyDescent="0.25">
      <c r="A15" t="s">
        <v>20</v>
      </c>
      <c r="C15" s="16">
        <v>7</v>
      </c>
      <c r="D15" s="8"/>
      <c r="E15" s="8"/>
      <c r="F15" s="8"/>
      <c r="G15" s="8"/>
      <c r="H15" s="8"/>
      <c r="P15" t="s">
        <v>21</v>
      </c>
      <c r="R15" s="8">
        <f>-C23</f>
        <v>0</v>
      </c>
      <c r="S15" s="8">
        <f>-D23</f>
        <v>0</v>
      </c>
      <c r="T15" s="8">
        <f>-E23</f>
        <v>0</v>
      </c>
      <c r="U15" s="8">
        <f>-F23</f>
        <v>0</v>
      </c>
      <c r="V15" s="8">
        <f>-G23</f>
        <v>0</v>
      </c>
    </row>
    <row r="16" spans="1:22" x14ac:dyDescent="0.25">
      <c r="P16" s="3" t="s">
        <v>22</v>
      </c>
      <c r="Q16" s="3"/>
      <c r="R16" s="17">
        <f>R13-R14-R15</f>
        <v>0</v>
      </c>
      <c r="S16" s="17">
        <f t="shared" ref="S16:V16" si="7">S13-S14-S15</f>
        <v>0</v>
      </c>
      <c r="T16" s="17">
        <f t="shared" si="7"/>
        <v>0</v>
      </c>
      <c r="U16" s="17">
        <f t="shared" si="7"/>
        <v>0</v>
      </c>
      <c r="V16" s="17">
        <f t="shared" si="7"/>
        <v>0</v>
      </c>
    </row>
    <row r="17" spans="1:22" ht="15.75" thickBot="1" x14ac:dyDescent="0.3">
      <c r="A17" s="35" t="s">
        <v>92</v>
      </c>
      <c r="B17" s="35"/>
      <c r="C17" s="35"/>
      <c r="D17" s="35"/>
      <c r="E17" s="35"/>
      <c r="F17" s="35"/>
      <c r="G17" s="35"/>
      <c r="H17" s="8"/>
      <c r="R17" s="18" t="e">
        <f>R16/R6</f>
        <v>#DIV/0!</v>
      </c>
      <c r="S17" s="18" t="e">
        <f>S16/S6</f>
        <v>#DIV/0!</v>
      </c>
      <c r="T17" s="18" t="e">
        <f>T16/T6</f>
        <v>#DIV/0!</v>
      </c>
      <c r="U17" s="18" t="e">
        <f>U16/U6</f>
        <v>#DIV/0!</v>
      </c>
      <c r="V17" s="18" t="e">
        <f>V16/V6</f>
        <v>#DIV/0!</v>
      </c>
    </row>
    <row r="18" spans="1:22" x14ac:dyDescent="0.25">
      <c r="A18" t="s">
        <v>23</v>
      </c>
      <c r="C18" s="16">
        <v>0</v>
      </c>
      <c r="H18" s="8"/>
    </row>
    <row r="19" spans="1:22" ht="15.75" thickBot="1" x14ac:dyDescent="0.3">
      <c r="A19" t="s">
        <v>24</v>
      </c>
      <c r="C19" s="16">
        <v>0</v>
      </c>
      <c r="D19" s="8"/>
      <c r="E19" s="8"/>
      <c r="F19" s="8"/>
      <c r="G19" s="8"/>
      <c r="H19" s="8"/>
      <c r="P19" s="35" t="s">
        <v>25</v>
      </c>
      <c r="Q19" s="35"/>
      <c r="R19" s="35"/>
      <c r="S19" s="35"/>
      <c r="T19" s="35"/>
      <c r="U19" s="35"/>
      <c r="V19" s="35"/>
    </row>
    <row r="20" spans="1:22" x14ac:dyDescent="0.25">
      <c r="A20" t="s">
        <v>26</v>
      </c>
      <c r="H20" s="8"/>
      <c r="P20" t="s">
        <v>27</v>
      </c>
    </row>
    <row r="21" spans="1:22" x14ac:dyDescent="0.25">
      <c r="A21" t="s">
        <v>28</v>
      </c>
      <c r="B21" s="15">
        <v>0.08</v>
      </c>
      <c r="C21" s="8"/>
      <c r="D21" s="8"/>
      <c r="E21" s="8"/>
      <c r="F21" s="8"/>
      <c r="G21" s="8"/>
      <c r="H21" s="8"/>
      <c r="P21" t="s">
        <v>29</v>
      </c>
      <c r="R21" s="19">
        <f>R60</f>
        <v>0</v>
      </c>
      <c r="S21" s="19">
        <f>S60</f>
        <v>0</v>
      </c>
      <c r="T21" s="19">
        <f>T60</f>
        <v>0</v>
      </c>
      <c r="U21" s="19">
        <f>U60</f>
        <v>0</v>
      </c>
      <c r="V21" s="19">
        <f>V60</f>
        <v>0</v>
      </c>
    </row>
    <row r="22" spans="1:22" x14ac:dyDescent="0.25">
      <c r="A22" t="s">
        <v>30</v>
      </c>
      <c r="B22" s="6">
        <v>15</v>
      </c>
      <c r="C22" s="8"/>
      <c r="D22" s="8"/>
      <c r="E22" s="8"/>
      <c r="F22" s="8"/>
      <c r="G22" s="8"/>
      <c r="H22" s="8"/>
      <c r="P22" t="s">
        <v>31</v>
      </c>
      <c r="R22" s="19">
        <f>R6/365*C28</f>
        <v>0</v>
      </c>
      <c r="S22" s="19">
        <f>S6/365*D28</f>
        <v>0</v>
      </c>
      <c r="T22" s="19">
        <f>T6/365*E28</f>
        <v>0</v>
      </c>
      <c r="U22" s="19">
        <f>U6/365*F28</f>
        <v>0</v>
      </c>
      <c r="V22" s="19">
        <f>V6/365*G28</f>
        <v>0</v>
      </c>
    </row>
    <row r="23" spans="1:22" x14ac:dyDescent="0.25">
      <c r="A23" t="s">
        <v>32</v>
      </c>
      <c r="B23" s="6"/>
      <c r="C23" s="8">
        <f>IPMT($B$21,C$2,$B$22,$C$19)</f>
        <v>0</v>
      </c>
      <c r="D23" s="8">
        <f t="shared" ref="D23:G23" si="8">IPMT($B$21,D$2,$B$22,$C$19)</f>
        <v>0</v>
      </c>
      <c r="E23" s="8">
        <f t="shared" si="8"/>
        <v>0</v>
      </c>
      <c r="F23" s="8">
        <f t="shared" si="8"/>
        <v>0</v>
      </c>
      <c r="G23" s="8">
        <f t="shared" si="8"/>
        <v>0</v>
      </c>
      <c r="H23" s="8"/>
      <c r="P23" t="s">
        <v>33</v>
      </c>
      <c r="R23" s="19">
        <f>R7/365*C30</f>
        <v>0</v>
      </c>
      <c r="S23" s="19">
        <f>S7/365*D30</f>
        <v>0</v>
      </c>
      <c r="T23" s="19">
        <f>T7/365*E30</f>
        <v>0</v>
      </c>
      <c r="U23" s="19">
        <f>U7/365*F30</f>
        <v>0</v>
      </c>
      <c r="V23" s="19">
        <f>V7/365*G30</f>
        <v>0</v>
      </c>
    </row>
    <row r="24" spans="1:22" x14ac:dyDescent="0.25">
      <c r="A24" t="s">
        <v>34</v>
      </c>
      <c r="C24" s="8">
        <f>C25-C23</f>
        <v>0</v>
      </c>
      <c r="D24" s="8">
        <f>D25-D23</f>
        <v>0</v>
      </c>
      <c r="E24" s="8">
        <f>E25-E23</f>
        <v>0</v>
      </c>
      <c r="F24" s="8">
        <f>F25-F23</f>
        <v>0</v>
      </c>
      <c r="G24" s="8">
        <f>G25-G23</f>
        <v>0</v>
      </c>
      <c r="H24" s="8"/>
      <c r="P24" t="s">
        <v>35</v>
      </c>
      <c r="R24" s="19">
        <f>C14-R14</f>
        <v>0</v>
      </c>
      <c r="S24" s="19">
        <f>R24-S14</f>
        <v>0</v>
      </c>
      <c r="T24" s="19">
        <f>S24-T14</f>
        <v>0</v>
      </c>
      <c r="U24" s="19">
        <f>T24-U14</f>
        <v>0</v>
      </c>
      <c r="V24" s="19">
        <f>U24-V14</f>
        <v>0</v>
      </c>
    </row>
    <row r="25" spans="1:22" x14ac:dyDescent="0.25">
      <c r="A25" t="s">
        <v>36</v>
      </c>
      <c r="C25" s="8">
        <f>PMT($B$21,$B$22,$C$19)</f>
        <v>0</v>
      </c>
      <c r="D25" s="8">
        <f t="shared" ref="D25:G25" si="9">PMT($B$21,$B$22,$C$19)</f>
        <v>0</v>
      </c>
      <c r="E25" s="8">
        <f t="shared" si="9"/>
        <v>0</v>
      </c>
      <c r="F25" s="8">
        <f t="shared" si="9"/>
        <v>0</v>
      </c>
      <c r="G25" s="8">
        <f t="shared" si="9"/>
        <v>0</v>
      </c>
      <c r="H25" s="8"/>
      <c r="P25" s="3" t="s">
        <v>37</v>
      </c>
      <c r="R25" s="20">
        <f>SUM(R21:R24)</f>
        <v>0</v>
      </c>
      <c r="S25" s="20">
        <f>SUM(S21:S24)</f>
        <v>0</v>
      </c>
      <c r="T25" s="20">
        <f>SUM(T21:T24)</f>
        <v>0</v>
      </c>
      <c r="U25" s="20">
        <f t="shared" ref="U25" si="10">SUM(U21:U24)</f>
        <v>0</v>
      </c>
      <c r="V25" s="20">
        <f>SUM(V21:V24)</f>
        <v>0</v>
      </c>
    </row>
    <row r="26" spans="1:22" x14ac:dyDescent="0.25">
      <c r="H26" s="8"/>
      <c r="P26" t="s">
        <v>38</v>
      </c>
    </row>
    <row r="27" spans="1:22" ht="15.75" thickBot="1" x14ac:dyDescent="0.3">
      <c r="A27" s="35" t="s">
        <v>39</v>
      </c>
      <c r="B27" s="35"/>
      <c r="C27" s="35"/>
      <c r="D27" s="35"/>
      <c r="E27" s="35"/>
      <c r="F27" s="35"/>
      <c r="G27" s="35"/>
      <c r="H27" s="8"/>
      <c r="P27" t="s">
        <v>40</v>
      </c>
      <c r="Q27" s="21"/>
      <c r="R27" s="19">
        <f>(R12+R7)/365*C29</f>
        <v>0</v>
      </c>
      <c r="S27" s="19">
        <f>(S12+S7)/365*D29</f>
        <v>0</v>
      </c>
      <c r="T27" s="19">
        <f>(T12+T7)/365*E29</f>
        <v>0</v>
      </c>
      <c r="U27" s="19">
        <f>(U12+U7)/365*F29</f>
        <v>0</v>
      </c>
      <c r="V27" s="19">
        <f>(V12+V7)/365*G29</f>
        <v>0</v>
      </c>
    </row>
    <row r="28" spans="1:22" x14ac:dyDescent="0.25">
      <c r="A28" t="s">
        <v>41</v>
      </c>
      <c r="C28" s="16">
        <v>60</v>
      </c>
      <c r="D28" s="16">
        <f>C28</f>
        <v>60</v>
      </c>
      <c r="E28" s="16">
        <f t="shared" ref="D28:G30" si="11">D28</f>
        <v>60</v>
      </c>
      <c r="F28" s="16">
        <f t="shared" si="11"/>
        <v>60</v>
      </c>
      <c r="G28" s="16">
        <f t="shared" si="11"/>
        <v>60</v>
      </c>
      <c r="H28" s="8"/>
      <c r="P28" t="s">
        <v>24</v>
      </c>
      <c r="Q28" s="22">
        <f>C19</f>
        <v>0</v>
      </c>
      <c r="R28" s="19">
        <f>Q28+C24</f>
        <v>0</v>
      </c>
      <c r="S28" s="19">
        <f>R28+D24</f>
        <v>0</v>
      </c>
      <c r="T28" s="19">
        <f>S28+E24</f>
        <v>0</v>
      </c>
      <c r="U28" s="19">
        <f>T28+F24</f>
        <v>0</v>
      </c>
      <c r="V28" s="19">
        <f>U28+G24</f>
        <v>0</v>
      </c>
    </row>
    <row r="29" spans="1:22" x14ac:dyDescent="0.25">
      <c r="A29" t="s">
        <v>42</v>
      </c>
      <c r="C29" s="16">
        <v>30</v>
      </c>
      <c r="D29" s="16">
        <f t="shared" si="11"/>
        <v>30</v>
      </c>
      <c r="E29" s="16">
        <f t="shared" si="11"/>
        <v>30</v>
      </c>
      <c r="F29" s="16">
        <f t="shared" si="11"/>
        <v>30</v>
      </c>
      <c r="G29" s="16">
        <f t="shared" si="11"/>
        <v>30</v>
      </c>
      <c r="H29" s="8"/>
      <c r="P29" s="3" t="s">
        <v>43</v>
      </c>
      <c r="Q29" s="23"/>
      <c r="R29" s="20">
        <f>SUM(R26:R28)</f>
        <v>0</v>
      </c>
      <c r="S29" s="20">
        <f t="shared" ref="S29:V29" si="12">SUM(S26:S28)</f>
        <v>0</v>
      </c>
      <c r="T29" s="20">
        <f t="shared" si="12"/>
        <v>0</v>
      </c>
      <c r="U29" s="20">
        <f t="shared" si="12"/>
        <v>0</v>
      </c>
      <c r="V29" s="20">
        <f t="shared" si="12"/>
        <v>0</v>
      </c>
    </row>
    <row r="30" spans="1:22" x14ac:dyDescent="0.25">
      <c r="A30" t="s">
        <v>44</v>
      </c>
      <c r="C30" s="16">
        <v>90</v>
      </c>
      <c r="D30" s="16">
        <f t="shared" si="11"/>
        <v>90</v>
      </c>
      <c r="E30" s="16">
        <f t="shared" si="11"/>
        <v>90</v>
      </c>
      <c r="F30" s="16">
        <f t="shared" si="11"/>
        <v>90</v>
      </c>
      <c r="G30" s="16">
        <f t="shared" si="11"/>
        <v>90</v>
      </c>
      <c r="H30" s="8"/>
      <c r="Q30" s="21"/>
    </row>
    <row r="31" spans="1:22" x14ac:dyDescent="0.25">
      <c r="A31" t="s">
        <v>45</v>
      </c>
      <c r="C31" s="8">
        <f>C30+C28-C29</f>
        <v>120</v>
      </c>
      <c r="D31" s="8">
        <f t="shared" ref="D31:G31" si="13">D30+D28-D29</f>
        <v>120</v>
      </c>
      <c r="E31" s="8">
        <f t="shared" si="13"/>
        <v>120</v>
      </c>
      <c r="F31" s="8">
        <f t="shared" si="13"/>
        <v>120</v>
      </c>
      <c r="G31" s="8">
        <f t="shared" si="13"/>
        <v>120</v>
      </c>
      <c r="H31" s="8"/>
      <c r="Q31" s="21"/>
    </row>
    <row r="32" spans="1:22" x14ac:dyDescent="0.25">
      <c r="C32" s="8"/>
      <c r="D32" s="8"/>
      <c r="E32" s="8"/>
      <c r="F32" s="8"/>
      <c r="G32" s="8"/>
      <c r="H32" s="8"/>
      <c r="P32" t="s">
        <v>46</v>
      </c>
      <c r="Q32" s="21">
        <f>C18</f>
        <v>0</v>
      </c>
      <c r="R32" s="8">
        <f>Q32</f>
        <v>0</v>
      </c>
      <c r="S32" s="8">
        <f t="shared" ref="S32:V32" si="14">R32</f>
        <v>0</v>
      </c>
      <c r="T32" s="8">
        <f t="shared" si="14"/>
        <v>0</v>
      </c>
      <c r="U32" s="8">
        <f t="shared" si="14"/>
        <v>0</v>
      </c>
      <c r="V32" s="8">
        <f t="shared" si="14"/>
        <v>0</v>
      </c>
    </row>
    <row r="33" spans="1:22" ht="15.75" thickBot="1" x14ac:dyDescent="0.3">
      <c r="A33" s="35" t="s">
        <v>93</v>
      </c>
      <c r="B33" s="35"/>
      <c r="C33" s="35"/>
      <c r="D33" s="35"/>
      <c r="E33" s="35"/>
      <c r="F33" s="35"/>
      <c r="G33" s="35"/>
      <c r="H33" s="8"/>
      <c r="P33" t="s">
        <v>47</v>
      </c>
      <c r="R33" s="19">
        <f>R16</f>
        <v>0</v>
      </c>
      <c r="S33" s="19">
        <f>S16</f>
        <v>0</v>
      </c>
      <c r="T33" s="19">
        <f>T16</f>
        <v>0</v>
      </c>
      <c r="U33" s="19">
        <f>U16</f>
        <v>0</v>
      </c>
      <c r="V33" s="19">
        <f>V16</f>
        <v>0</v>
      </c>
    </row>
    <row r="34" spans="1:22" x14ac:dyDescent="0.25">
      <c r="A34" t="s">
        <v>48</v>
      </c>
      <c r="B34" s="11">
        <v>0.5</v>
      </c>
      <c r="H34" s="8" t="s">
        <v>49</v>
      </c>
      <c r="P34" t="s">
        <v>50</v>
      </c>
      <c r="S34" s="19">
        <f>R34+R33</f>
        <v>0</v>
      </c>
      <c r="T34" s="19">
        <f t="shared" ref="T34:U34" si="15">S34+S33</f>
        <v>0</v>
      </c>
      <c r="U34" s="19">
        <f t="shared" si="15"/>
        <v>0</v>
      </c>
      <c r="V34" s="19">
        <f>U34+U33</f>
        <v>0</v>
      </c>
    </row>
    <row r="35" spans="1:22" x14ac:dyDescent="0.25">
      <c r="A35" t="s">
        <v>51</v>
      </c>
      <c r="C35" s="8">
        <f>-C18</f>
        <v>0</v>
      </c>
      <c r="H35" s="8"/>
      <c r="P35" s="3" t="s">
        <v>52</v>
      </c>
      <c r="Q35" s="3"/>
      <c r="R35" s="20">
        <f>SUM(R32:R34)</f>
        <v>0</v>
      </c>
      <c r="S35" s="20">
        <f t="shared" ref="S35:U35" si="16">SUM(S32:S34)</f>
        <v>0</v>
      </c>
      <c r="T35" s="20">
        <f t="shared" si="16"/>
        <v>0</v>
      </c>
      <c r="U35" s="20">
        <f t="shared" si="16"/>
        <v>0</v>
      </c>
      <c r="V35" s="20">
        <f>SUM(V32:V34)</f>
        <v>0</v>
      </c>
    </row>
    <row r="36" spans="1:22" x14ac:dyDescent="0.25">
      <c r="A36" t="s">
        <v>17</v>
      </c>
      <c r="C36" s="19">
        <f>R13</f>
        <v>0</v>
      </c>
      <c r="D36" s="19">
        <f>S13</f>
        <v>0</v>
      </c>
      <c r="E36" s="19">
        <f>T13</f>
        <v>0</v>
      </c>
      <c r="F36" s="19">
        <f>U13</f>
        <v>0</v>
      </c>
      <c r="G36" s="19">
        <f>V13</f>
        <v>0</v>
      </c>
      <c r="H36" s="8"/>
      <c r="P36" s="3" t="s">
        <v>53</v>
      </c>
      <c r="Q36" s="3"/>
      <c r="R36" s="24">
        <f>R35+R29</f>
        <v>0</v>
      </c>
      <c r="S36" s="24">
        <f>S35+S29</f>
        <v>0</v>
      </c>
      <c r="T36" s="24">
        <f t="shared" ref="T36:V36" si="17">T35+T29</f>
        <v>0</v>
      </c>
      <c r="U36" s="24">
        <f t="shared" si="17"/>
        <v>0</v>
      </c>
      <c r="V36" s="24">
        <f t="shared" si="17"/>
        <v>0</v>
      </c>
    </row>
    <row r="37" spans="1:22" x14ac:dyDescent="0.25">
      <c r="A37" t="s">
        <v>54</v>
      </c>
      <c r="G37" s="6">
        <v>5</v>
      </c>
      <c r="H37" s="8"/>
      <c r="P37" s="25" t="s">
        <v>55</v>
      </c>
      <c r="Q37" s="25"/>
      <c r="R37" s="26">
        <f>R36-R25</f>
        <v>0</v>
      </c>
      <c r="S37" s="26">
        <f>S36-S25</f>
        <v>0</v>
      </c>
      <c r="T37" s="27">
        <f>T36-T25</f>
        <v>0</v>
      </c>
      <c r="U37" s="27">
        <f>U36-U25</f>
        <v>0</v>
      </c>
      <c r="V37" s="26">
        <f>V36-V25</f>
        <v>0</v>
      </c>
    </row>
    <row r="38" spans="1:22" x14ac:dyDescent="0.25">
      <c r="A38" t="s">
        <v>56</v>
      </c>
      <c r="G38" s="19">
        <f>G36*G37</f>
        <v>0</v>
      </c>
      <c r="H38" s="8"/>
      <c r="P38" s="25"/>
      <c r="Q38" s="25"/>
      <c r="R38" s="26"/>
      <c r="S38" s="26"/>
      <c r="T38" s="27"/>
      <c r="U38" s="27"/>
      <c r="V38" s="26"/>
    </row>
    <row r="39" spans="1:22" ht="15.75" thickBot="1" x14ac:dyDescent="0.3">
      <c r="A39" t="s">
        <v>57</v>
      </c>
      <c r="G39" s="28">
        <f>NPV(B34,C36,D36,E36,F36,G36+G38)+C35</f>
        <v>0</v>
      </c>
      <c r="H39" s="8"/>
      <c r="P39" s="35" t="s">
        <v>58</v>
      </c>
      <c r="Q39" s="35"/>
      <c r="R39" s="35"/>
      <c r="S39" s="35"/>
      <c r="T39" s="35"/>
      <c r="U39" s="35"/>
      <c r="V39" s="35"/>
    </row>
    <row r="40" spans="1:22" x14ac:dyDescent="0.25">
      <c r="H40" s="8"/>
      <c r="P40" t="s">
        <v>47</v>
      </c>
      <c r="R40" s="19">
        <f>R16</f>
        <v>0</v>
      </c>
      <c r="S40" s="19">
        <f>S16</f>
        <v>0</v>
      </c>
      <c r="T40" s="19">
        <f>T16</f>
        <v>0</v>
      </c>
      <c r="U40" s="19">
        <f>U16</f>
        <v>0</v>
      </c>
      <c r="V40" s="19">
        <f>V16</f>
        <v>0</v>
      </c>
    </row>
    <row r="41" spans="1:22" ht="15.75" thickBot="1" x14ac:dyDescent="0.3">
      <c r="A41" s="35" t="s">
        <v>59</v>
      </c>
      <c r="B41" s="35"/>
      <c r="C41" s="35"/>
      <c r="D41" s="35"/>
      <c r="E41" s="35"/>
      <c r="F41" s="35"/>
      <c r="G41" s="35"/>
      <c r="H41" s="8"/>
      <c r="P41" t="s">
        <v>60</v>
      </c>
    </row>
    <row r="42" spans="1:22" x14ac:dyDescent="0.25">
      <c r="A42" t="s">
        <v>61</v>
      </c>
      <c r="B42" s="6">
        <v>1000</v>
      </c>
      <c r="H42" s="8"/>
      <c r="P42" t="s">
        <v>19</v>
      </c>
      <c r="R42" s="19">
        <f>R14</f>
        <v>0</v>
      </c>
      <c r="S42" s="19">
        <f>S14</f>
        <v>0</v>
      </c>
      <c r="T42" s="19">
        <f>T14</f>
        <v>0</v>
      </c>
      <c r="U42" s="19">
        <f>U14</f>
        <v>0</v>
      </c>
      <c r="V42" s="19">
        <f>V14</f>
        <v>0</v>
      </c>
    </row>
    <row r="43" spans="1:22" x14ac:dyDescent="0.25">
      <c r="A43" t="s">
        <v>62</v>
      </c>
      <c r="B43" s="15">
        <v>0.1</v>
      </c>
      <c r="H43" s="8"/>
      <c r="P43" t="s">
        <v>63</v>
      </c>
      <c r="R43" s="19">
        <f>-R22</f>
        <v>0</v>
      </c>
      <c r="S43" s="19">
        <f>R22-S22</f>
        <v>0</v>
      </c>
      <c r="T43" s="19">
        <f t="shared" ref="S43:V44" si="18">S22-T22</f>
        <v>0</v>
      </c>
      <c r="U43" s="19">
        <f t="shared" si="18"/>
        <v>0</v>
      </c>
      <c r="V43" s="19">
        <f t="shared" si="18"/>
        <v>0</v>
      </c>
    </row>
    <row r="44" spans="1:22" x14ac:dyDescent="0.25">
      <c r="A44" t="s">
        <v>64</v>
      </c>
      <c r="H44" s="8"/>
      <c r="P44" t="s">
        <v>65</v>
      </c>
      <c r="R44" s="19">
        <f>-R23</f>
        <v>0</v>
      </c>
      <c r="S44" s="19">
        <f t="shared" si="18"/>
        <v>0</v>
      </c>
      <c r="T44" s="19">
        <f t="shared" si="18"/>
        <v>0</v>
      </c>
      <c r="U44" s="19">
        <f t="shared" si="18"/>
        <v>0</v>
      </c>
      <c r="V44" s="19">
        <f t="shared" si="18"/>
        <v>0</v>
      </c>
    </row>
    <row r="45" spans="1:22" x14ac:dyDescent="0.25">
      <c r="A45" s="3" t="s">
        <v>64</v>
      </c>
      <c r="B45" s="4" t="s">
        <v>66</v>
      </c>
      <c r="C45" s="4" t="str">
        <f>C3</f>
        <v>Y1</v>
      </c>
      <c r="E45" t="s">
        <v>67</v>
      </c>
      <c r="G45" s="8">
        <f>G39</f>
        <v>0</v>
      </c>
      <c r="H45" s="8"/>
      <c r="P45" t="s">
        <v>40</v>
      </c>
      <c r="R45" s="19">
        <f>R27</f>
        <v>0</v>
      </c>
      <c r="S45" s="19">
        <f>S27-R27</f>
        <v>0</v>
      </c>
      <c r="T45" s="19">
        <f>T27-S27</f>
        <v>0</v>
      </c>
      <c r="U45" s="19">
        <f>U27-T27</f>
        <v>0</v>
      </c>
      <c r="V45" s="19">
        <f>V27-U27</f>
        <v>0</v>
      </c>
    </row>
    <row r="46" spans="1:22" x14ac:dyDescent="0.25">
      <c r="A46" t="s">
        <v>68</v>
      </c>
      <c r="B46" s="8">
        <f>B42*(1-B43)</f>
        <v>900</v>
      </c>
      <c r="C46" s="8">
        <f>B46</f>
        <v>900</v>
      </c>
      <c r="E46" t="s">
        <v>69</v>
      </c>
      <c r="G46" s="8">
        <f>-C35</f>
        <v>0</v>
      </c>
      <c r="P46" t="s">
        <v>70</v>
      </c>
      <c r="R46" s="29">
        <f>SUM(R40:R45)</f>
        <v>0</v>
      </c>
      <c r="S46" s="29">
        <f>SUM(S40:S45)</f>
        <v>0</v>
      </c>
      <c r="T46" s="29">
        <f>SUM(T40:T45)</f>
        <v>0</v>
      </c>
      <c r="U46" s="29">
        <f>SUM(U40:U45)</f>
        <v>0</v>
      </c>
      <c r="V46" s="29">
        <f>SUM(V40:V45)</f>
        <v>0</v>
      </c>
    </row>
    <row r="47" spans="1:22" x14ac:dyDescent="0.25">
      <c r="A47" t="s">
        <v>71</v>
      </c>
      <c r="B47" s="8">
        <f>B42*B43</f>
        <v>100</v>
      </c>
      <c r="C47" s="8">
        <f>B47</f>
        <v>100</v>
      </c>
      <c r="E47" t="s">
        <v>72</v>
      </c>
      <c r="G47" s="8">
        <f>SUM(G45:G46)</f>
        <v>0</v>
      </c>
    </row>
    <row r="48" spans="1:22" x14ac:dyDescent="0.25">
      <c r="A48" t="s">
        <v>73</v>
      </c>
      <c r="B48" s="8">
        <v>0</v>
      </c>
      <c r="C48" s="8" t="e">
        <f>G49</f>
        <v>#DIV/0!</v>
      </c>
      <c r="E48" t="s">
        <v>74</v>
      </c>
      <c r="G48" s="19">
        <f>G45/1000</f>
        <v>0</v>
      </c>
      <c r="P48" t="s">
        <v>75</v>
      </c>
    </row>
    <row r="49" spans="1:22" x14ac:dyDescent="0.25">
      <c r="A49" t="s">
        <v>76</v>
      </c>
      <c r="B49" s="12">
        <f>SUM(B46:B48)</f>
        <v>1000</v>
      </c>
      <c r="C49" s="12" t="e">
        <f>SUM(C46:C48)</f>
        <v>#DIV/0!</v>
      </c>
      <c r="E49" t="s">
        <v>77</v>
      </c>
      <c r="G49" s="8" t="e">
        <f>G46/G48</f>
        <v>#DIV/0!</v>
      </c>
      <c r="P49" t="s">
        <v>18</v>
      </c>
      <c r="R49" s="19">
        <f>-C14</f>
        <v>0</v>
      </c>
    </row>
    <row r="50" spans="1:22" x14ac:dyDescent="0.25">
      <c r="P50" t="s">
        <v>78</v>
      </c>
      <c r="R50" s="29">
        <f>SUM(R48:R49)</f>
        <v>0</v>
      </c>
      <c r="S50" s="29">
        <f t="shared" ref="S50:V50" si="19">SUM(S48:S49)</f>
        <v>0</v>
      </c>
      <c r="T50" s="29">
        <f t="shared" si="19"/>
        <v>0</v>
      </c>
      <c r="U50" s="29">
        <f t="shared" si="19"/>
        <v>0</v>
      </c>
      <c r="V50" s="29">
        <f t="shared" si="19"/>
        <v>0</v>
      </c>
    </row>
    <row r="51" spans="1:22" x14ac:dyDescent="0.25">
      <c r="A51" s="3" t="s">
        <v>79</v>
      </c>
      <c r="B51" s="4" t="str">
        <f>B45</f>
        <v>Y0</v>
      </c>
      <c r="C51" s="4" t="str">
        <f>C45</f>
        <v>Y1</v>
      </c>
      <c r="E51" s="30"/>
      <c r="F51" s="30"/>
      <c r="G51" s="30"/>
    </row>
    <row r="52" spans="1:22" x14ac:dyDescent="0.25">
      <c r="A52" t="str">
        <f>A46</f>
        <v>Founder</v>
      </c>
      <c r="B52" s="30">
        <f t="shared" ref="B52:C55" si="20">B46/B$49</f>
        <v>0.9</v>
      </c>
      <c r="C52" s="30" t="e">
        <f t="shared" si="20"/>
        <v>#DIV/0!</v>
      </c>
      <c r="E52" s="30" t="s">
        <v>80</v>
      </c>
      <c r="F52" s="30"/>
      <c r="G52" s="8" t="e">
        <f>(G38+G36-V28)*C54</f>
        <v>#DIV/0!</v>
      </c>
      <c r="P52" t="s">
        <v>81</v>
      </c>
      <c r="Q52" s="21"/>
    </row>
    <row r="53" spans="1:22" x14ac:dyDescent="0.25">
      <c r="A53" t="str">
        <f t="shared" ref="A53:A54" si="21">A47</f>
        <v>Management Team</v>
      </c>
      <c r="B53" s="30">
        <f t="shared" si="20"/>
        <v>0.1</v>
      </c>
      <c r="C53" s="30" t="e">
        <f t="shared" si="20"/>
        <v>#DIV/0!</v>
      </c>
      <c r="D53" s="30"/>
      <c r="E53" s="31" t="s">
        <v>82</v>
      </c>
      <c r="F53" s="31"/>
      <c r="G53" s="32" t="e">
        <f>ROUND(G52/-C35,1)&amp;"x"</f>
        <v>#DIV/0!</v>
      </c>
      <c r="P53" t="s">
        <v>83</v>
      </c>
      <c r="Q53" s="21"/>
      <c r="R53" s="8">
        <f>Q32</f>
        <v>0</v>
      </c>
    </row>
    <row r="54" spans="1:22" x14ac:dyDescent="0.25">
      <c r="A54" t="str">
        <f t="shared" si="21"/>
        <v xml:space="preserve">Series A Members </v>
      </c>
      <c r="B54" s="33">
        <f t="shared" si="20"/>
        <v>0</v>
      </c>
      <c r="C54" s="33" t="e">
        <f t="shared" si="20"/>
        <v>#DIV/0!</v>
      </c>
      <c r="D54" s="30"/>
      <c r="E54" s="30"/>
      <c r="F54" s="30"/>
      <c r="G54" s="30"/>
      <c r="P54" t="s">
        <v>84</v>
      </c>
      <c r="Q54" s="22">
        <f>C19</f>
        <v>0</v>
      </c>
      <c r="R54" s="19">
        <f>+Q54+R28-Q28</f>
        <v>0</v>
      </c>
      <c r="S54" s="19">
        <f>S28-R28</f>
        <v>0</v>
      </c>
      <c r="T54" s="19">
        <f>T28-S28</f>
        <v>0</v>
      </c>
      <c r="U54" s="19">
        <f>U28-T28</f>
        <v>0</v>
      </c>
      <c r="V54" s="19">
        <f>V28-U28</f>
        <v>0</v>
      </c>
    </row>
    <row r="55" spans="1:22" x14ac:dyDescent="0.25">
      <c r="A55" t="s">
        <v>85</v>
      </c>
      <c r="B55" s="30">
        <f t="shared" si="20"/>
        <v>1</v>
      </c>
      <c r="C55" s="30" t="e">
        <f t="shared" si="20"/>
        <v>#DIV/0!</v>
      </c>
      <c r="P55" t="s">
        <v>86</v>
      </c>
      <c r="Q55" s="21"/>
      <c r="R55" s="29">
        <f>SUM(R52:R54)</f>
        <v>0</v>
      </c>
      <c r="S55" s="29">
        <f t="shared" ref="S55:V55" si="22">SUM(S52:S54)</f>
        <v>0</v>
      </c>
      <c r="T55" s="29">
        <f t="shared" si="22"/>
        <v>0</v>
      </c>
      <c r="U55" s="29">
        <f t="shared" si="22"/>
        <v>0</v>
      </c>
      <c r="V55" s="29">
        <f t="shared" si="22"/>
        <v>0</v>
      </c>
    </row>
    <row r="56" spans="1:22" x14ac:dyDescent="0.25">
      <c r="Q56" s="21"/>
    </row>
    <row r="57" spans="1:22" x14ac:dyDescent="0.25">
      <c r="P57" s="3" t="s">
        <v>87</v>
      </c>
      <c r="Q57" s="3"/>
      <c r="R57" s="24">
        <f>R46+R50+R55</f>
        <v>0</v>
      </c>
      <c r="S57" s="24">
        <f>S46+S50+S55</f>
        <v>0</v>
      </c>
      <c r="T57" s="24">
        <f t="shared" ref="T57:V57" si="23">T46+T50+T55</f>
        <v>0</v>
      </c>
      <c r="U57" s="24">
        <f t="shared" si="23"/>
        <v>0</v>
      </c>
      <c r="V57" s="24">
        <f t="shared" si="23"/>
        <v>0</v>
      </c>
    </row>
    <row r="58" spans="1:22" x14ac:dyDescent="0.25">
      <c r="R58" s="19"/>
      <c r="S58" s="19"/>
      <c r="T58" s="19"/>
      <c r="U58" s="19"/>
      <c r="V58" s="19"/>
    </row>
    <row r="59" spans="1:22" x14ac:dyDescent="0.25">
      <c r="P59" t="s">
        <v>88</v>
      </c>
      <c r="R59" s="8">
        <v>0</v>
      </c>
      <c r="S59" s="8">
        <f>R60</f>
        <v>0</v>
      </c>
      <c r="T59" s="8">
        <f t="shared" ref="T59:V59" si="24">S60</f>
        <v>0</v>
      </c>
      <c r="U59" s="8">
        <f t="shared" si="24"/>
        <v>0</v>
      </c>
      <c r="V59" s="8">
        <f t="shared" si="24"/>
        <v>0</v>
      </c>
    </row>
    <row r="60" spans="1:22" x14ac:dyDescent="0.25">
      <c r="P60" s="3" t="s">
        <v>89</v>
      </c>
      <c r="R60" s="34">
        <f>R59+R57</f>
        <v>0</v>
      </c>
      <c r="S60" s="34">
        <f>S59+S57</f>
        <v>0</v>
      </c>
      <c r="T60" s="34">
        <f t="shared" ref="T60:V60" si="25">T59+T57</f>
        <v>0</v>
      </c>
      <c r="U60" s="34">
        <f t="shared" si="25"/>
        <v>0</v>
      </c>
      <c r="V60" s="34">
        <f t="shared" si="25"/>
        <v>0</v>
      </c>
    </row>
  </sheetData>
  <mergeCells count="10">
    <mergeCell ref="A27:G27"/>
    <mergeCell ref="A33:G33"/>
    <mergeCell ref="P39:V39"/>
    <mergeCell ref="A41:G41"/>
    <mergeCell ref="P2:V2"/>
    <mergeCell ref="A5:G5"/>
    <mergeCell ref="P5:V5"/>
    <mergeCell ref="A13:G13"/>
    <mergeCell ref="A17:G17"/>
    <mergeCell ref="P19:V19"/>
  </mergeCells>
  <pageMargins left="0.7" right="0.7" top="0.75" bottom="0.75" header="0.3" footer="0.3"/>
  <pageSetup scale="53" orientation="landscape" horizontalDpi="1200"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Cover &amp; Instructions</vt:lpstr>
      <vt:lpstr>Mini Model-Cool Tents</vt:lpstr>
      <vt:lpstr>Mini Model Blank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Andrew</dc:creator>
  <cp:lastModifiedBy>Andrew Wood</cp:lastModifiedBy>
  <cp:lastPrinted>2023-03-24T20:18:51Z</cp:lastPrinted>
  <dcterms:created xsi:type="dcterms:W3CDTF">2023-03-24T20:09:28Z</dcterms:created>
  <dcterms:modified xsi:type="dcterms:W3CDTF">2026-05-22T21:13:28Z</dcterms:modified>
</cp:coreProperties>
</file>